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นำเข้ารายเดือน" sheetId="1" r:id="rId1"/>
    <sheet name="ส่งออกรายเดือน" sheetId="2" r:id="rId2"/>
    <sheet name="ผ่านแดนรายเดือน" sheetId="3" r:id="rId3"/>
    <sheet name="10 อันดับนำเข้า" sheetId="4" r:id="rId4"/>
    <sheet name="10 อันดับส่งออก" sheetId="5" r:id="rId5"/>
    <sheet name="10 อันดับผ่านแดน" sheetId="6" r:id="rId6"/>
  </sheets>
  <definedNames/>
  <calcPr fullCalcOnLoad="1"/>
</workbook>
</file>

<file path=xl/sharedStrings.xml><?xml version="1.0" encoding="utf-8"?>
<sst xmlns="http://schemas.openxmlformats.org/spreadsheetml/2006/main" count="2707" uniqueCount="531">
  <si>
    <t>สินค้านำเข้าด่านศุลกากรช่องเม็ก</t>
  </si>
  <si>
    <t>ประจำเดือน ตุลาคม 2557</t>
  </si>
  <si>
    <t>ลำดับ</t>
  </si>
  <si>
    <t>พิกัดศุลกากร</t>
  </si>
  <si>
    <t>ชนิดสินค้า</t>
  </si>
  <si>
    <t>จำนวน</t>
  </si>
  <si>
    <t>น้ำหนัก(ก.ก.)</t>
  </si>
  <si>
    <t>ราคา(บาท)</t>
  </si>
  <si>
    <t>อากรขาเข้า(บาท)</t>
  </si>
  <si>
    <t>ภาษีมูลค่าเพิ่ม(บาท)</t>
  </si>
  <si>
    <t>หมายเหตุ</t>
  </si>
  <si>
    <t>มันเทศ</t>
  </si>
  <si>
    <t>ก.ก.</t>
  </si>
  <si>
    <t>กาแฟคั่ว</t>
  </si>
  <si>
    <t>กล่อง</t>
  </si>
  <si>
    <t>กะหล่ำปลี</t>
  </si>
  <si>
    <t>ไม้แปรรูป</t>
  </si>
  <si>
    <t>MTQ</t>
  </si>
  <si>
    <t>ผักกาดขาว</t>
  </si>
  <si>
    <t>กล้วยดิบ</t>
  </si>
  <si>
    <t>กาแฟสำเร็จรูป,กาแฟสำเร็จรูป 3IN1</t>
  </si>
  <si>
    <t>ถั่วลิสงแกะเปลือก</t>
  </si>
  <si>
    <t>ชุดอุปกรณ์แสงสีเสียงใช้ในงานคอนเสริต์เก่าใช้แล้ว</t>
  </si>
  <si>
    <t>ชิ้น</t>
  </si>
  <si>
    <t>*</t>
  </si>
  <si>
    <t>61,62</t>
  </si>
  <si>
    <t>เสื้อผ้า</t>
  </si>
  <si>
    <t>ที่ชาร์จ,หม้อแปลงไฟฟ้า,คอลย์</t>
  </si>
  <si>
    <t>ลูกเร่วตากแห้ง</t>
  </si>
  <si>
    <t>ของทำด้วยพลาสติก</t>
  </si>
  <si>
    <t>กระเป๋า</t>
  </si>
  <si>
    <t>ใบ</t>
  </si>
  <si>
    <t>ชัน,น้ำมันยาง</t>
  </si>
  <si>
    <t>ไม้แดงปาร์เก้</t>
  </si>
  <si>
    <t>เศษกระดาษเก่าใช้แล้ว</t>
  </si>
  <si>
    <t>นาฬิกาข้อมือ</t>
  </si>
  <si>
    <t>เรือน</t>
  </si>
  <si>
    <t>ผ้าทำจากโพลีเอสเตอร์ชนิดบาง</t>
  </si>
  <si>
    <t>หลา</t>
  </si>
  <si>
    <t>-</t>
  </si>
  <si>
    <t>อื่น ๆ</t>
  </si>
  <si>
    <t>รวมทั้งสิ้น</t>
  </si>
  <si>
    <t>หมายเหตุ * ใบสุทธินำกลับเก่าใช้แล้ว</t>
  </si>
  <si>
    <t>สินค้าส่งออก ด่านศุลกากรช่องเม็ก</t>
  </si>
  <si>
    <t xml:space="preserve">ประจำเดือน ตุลาคม 2557 </t>
  </si>
  <si>
    <t>ปีงบประมาณ 2558</t>
  </si>
  <si>
    <t>ลำดับที่</t>
  </si>
  <si>
    <t>สินค้า</t>
  </si>
  <si>
    <t>น้ำหนัก</t>
  </si>
  <si>
    <t>ปริมาณ</t>
  </si>
  <si>
    <t>มูลค่า</t>
  </si>
  <si>
    <t>เครื่องอุปโภคบริโภค</t>
  </si>
  <si>
    <t>หีบห่อ</t>
  </si>
  <si>
    <t>น้ำมันดีเซล</t>
  </si>
  <si>
    <t>ลิตร</t>
  </si>
  <si>
    <t>อุปกรณ์ก่อสร้าง</t>
  </si>
  <si>
    <t>รถยนต์</t>
  </si>
  <si>
    <t>คัน</t>
  </si>
  <si>
    <t>น้ำมันเบนซินธรรมดาไร้สารตะกั่ว</t>
  </si>
  <si>
    <t>โคพันธุ์พื้นเมือง</t>
  </si>
  <si>
    <t>เครื่องใช้ไฟฟ้า</t>
  </si>
  <si>
    <t>รถแทรคเตอร์และอุปกรณ์</t>
  </si>
  <si>
    <t>อาหารสัตว์</t>
  </si>
  <si>
    <t>ยางมะตอย</t>
  </si>
  <si>
    <t>น้ำมันหล่อลื่น</t>
  </si>
  <si>
    <t>ยางรถยนต์,รถจักรยานยนต์</t>
  </si>
  <si>
    <t>แบตเตอร์รี่</t>
  </si>
  <si>
    <t>เครื่องใช้ในสำนักงาน</t>
  </si>
  <si>
    <t>โครงรถไถนา</t>
  </si>
  <si>
    <t>ชุด</t>
  </si>
  <si>
    <t>รถจักรยานและส่วนประกอบ</t>
  </si>
  <si>
    <t>น้ำมันเครื่องบิน</t>
  </si>
  <si>
    <t>ปุ๋ยเคมี</t>
  </si>
  <si>
    <t>ไก่ไข่</t>
  </si>
  <si>
    <t>สารเคมี</t>
  </si>
  <si>
    <t>คอมพิวเตอร์และอุปกรณ์</t>
  </si>
  <si>
    <t>เครื่องนวดข้าวพร้อมอุปกรณ์</t>
  </si>
  <si>
    <t>เฟอร์นิเจอร์</t>
  </si>
  <si>
    <t>รถขุดดินระบบไฮโดรลิค พร้อมอุปกรณ์ครบชุด</t>
  </si>
  <si>
    <t>ยารักษาโรค</t>
  </si>
  <si>
    <t>น้ำมันก๊าด</t>
  </si>
  <si>
    <t>รถยนต์ (เก่าใช้แล้ว)</t>
  </si>
  <si>
    <t>เครื่องชั่งน้ำหนักรถบรรทุก</t>
  </si>
  <si>
    <t>น้ำมันเครื่อง</t>
  </si>
  <si>
    <t>เครื่องยนต์ดีเซล</t>
  </si>
  <si>
    <t>น้ำมันเตา</t>
  </si>
  <si>
    <t>ยางในรถยนต์,รถจักรยานยนต์</t>
  </si>
  <si>
    <t>รถบรรทุกเก่าใช้แล้วพร้อมอุปกรณ์ครบชุด</t>
  </si>
  <si>
    <t>เครื่องมือทางการเกษตร</t>
  </si>
  <si>
    <t>เครื่องจักร</t>
  </si>
  <si>
    <t>รถจักรยานยนต์</t>
  </si>
  <si>
    <t>อุปกรณ์ทางการแพทย์</t>
  </si>
  <si>
    <t>ชิ้นส่วนไก่</t>
  </si>
  <si>
    <t>ลูกปลา</t>
  </si>
  <si>
    <t>ก๊าซ LPG</t>
  </si>
  <si>
    <t>เครื่องในโคแช่แข็ง</t>
  </si>
  <si>
    <t>น้ำมันไฮโดรลิค</t>
  </si>
  <si>
    <t>ลำโพงและส่วนประกอบ</t>
  </si>
  <si>
    <t>อะไหล่รถยนต์</t>
  </si>
  <si>
    <t>รถกระบะบรรทุก</t>
  </si>
  <si>
    <t>หม้อแปลงไฟฟ้า</t>
  </si>
  <si>
    <t>ไก่เนื้อลูกผสม</t>
  </si>
  <si>
    <t>รถเกี่ยวข้าวยี่ห้อคูโบต้า(เก่าใช้แล้ว)</t>
  </si>
  <si>
    <t>รถเกษตรเล็ก</t>
  </si>
  <si>
    <t>อุปกรณ์ทดสอบระบบไฟฟ้า (สุทธินำกลับ)</t>
  </si>
  <si>
    <t>รวม</t>
  </si>
  <si>
    <t>อื่นๆ</t>
  </si>
  <si>
    <t>ด่านศุลกากรช่องเม็ก</t>
  </si>
  <si>
    <t xml:space="preserve">มูลค่าสินค้าผ่านแดนสูงสุด  10  อันดับ </t>
  </si>
  <si>
    <t>ปีงบประมาณ 2558  เดือนตุลาคม  2557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</si>
  <si>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</si>
  <si>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</si>
  <si>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</si>
  <si>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พิกัด</t>
  </si>
  <si>
    <t>น้ำหนัก (กิโลกรัม)</t>
  </si>
  <si>
    <t>มูลค่า (บาท)</t>
  </si>
  <si>
    <t>มูลค่า(บาท)</t>
  </si>
  <si>
    <t>ไม้ดู่,ไม้ประดงแปรรูป</t>
  </si>
  <si>
    <t>อุปกรณ์สำหรับยึดกับท่อ,เครื่องสูบ</t>
  </si>
  <si>
    <t>สมุนไพร</t>
  </si>
  <si>
    <t>อุปกรณ์ประกอบโรงงานทำเบียร์</t>
  </si>
  <si>
    <t>ชิ้นส่วนเฟอร์นิเจอร์ไม้ดู่,ไม้ประดง</t>
  </si>
  <si>
    <t>เครื่องลำเลียงขวดใช้ในโรงงานผลิตเบียร์</t>
  </si>
  <si>
    <t>เมล็ดกาแฟดิบ</t>
  </si>
  <si>
    <t>09011110</t>
  </si>
  <si>
    <t>สุรา</t>
  </si>
  <si>
    <t>ลูกเร่ว</t>
  </si>
  <si>
    <t>09083100</t>
  </si>
  <si>
    <t>ส่วนประกอบเครื่องจักรปิดป้ายสลาก</t>
  </si>
  <si>
    <t>ข้าวสาร</t>
  </si>
  <si>
    <t>แบบเหล็กแผ่น,เหล็กใช้ในการก่อสร้าง</t>
  </si>
  <si>
    <t>กาแฟสำเร็จรูป</t>
  </si>
  <si>
    <t>อะไหล่รถขุดเจาะ</t>
  </si>
  <si>
    <t>แป้งมันสำปะหลัง</t>
  </si>
  <si>
    <t>ชุดอุปกรณ์ก่อสร้างสำนักงานอุโมงค์ความดันต่ำ</t>
  </si>
  <si>
    <t>ไม้ตะแบงสำเร็จรูป</t>
  </si>
  <si>
    <t>44092900</t>
  </si>
  <si>
    <t>หม้อน้ำ,หม้อแปลงไฟฟ้า</t>
  </si>
  <si>
    <t>ข้าวมอลท์</t>
  </si>
  <si>
    <t>รวมสินค้าผ่านแดนขาเข้า 10 อันดับ</t>
  </si>
  <si>
    <t>รวมสินค้าผ่านแดนขาออก 10 อันดับ</t>
  </si>
  <si>
    <t>จำนวนใบขนผ่านแดนเข้า  104  ใบขน</t>
  </si>
  <si>
    <t>จำนวนใบขนผ่านแดนออก 76 ใบขน</t>
  </si>
  <si>
    <t>หมายเหตุ  สินค้าส่งออกประเทศกัมพูชา มีดังนี้</t>
  </si>
  <si>
    <t>1.น้ำมันเบนซินธรรมดาไร้สารตะกั่ว จำนวน 1,800,000 ลิตร มูลค่า 40,618,000 บาท</t>
  </si>
  <si>
    <t>2.ปูนซีเมนต์ จำนวน 6,000 กระสอบ มูลค่า 661,204.82 บาท</t>
  </si>
  <si>
    <t>3.ถังเปล่าสำหรับบรรจุน้ำมัน จำนวน 2 ถัง มูลค่า 200,000.00 บาท</t>
  </si>
  <si>
    <t>4.ตู้ลำโพล,เพาเวอร์แอมป์,ตู้ส่งสัญญาณไมค์ลอยสายเคเบิล,เครื่องผสมสัญญาณเสียง กล่องเก็บของ,เวทีพับ จำนวน 217 หีบ</t>
  </si>
  <si>
    <t>มูลค่า 356,005.00 บาท</t>
  </si>
  <si>
    <t>มูลค่าสินค้านำเข้าสูงสุด  10  อันดับ</t>
  </si>
  <si>
    <t>ประจำปีงบประมาณ  2558 (ตุลาคม 2557 - กันยายน 2558)</t>
  </si>
  <si>
    <t>น้ำหนัก/ตัน</t>
  </si>
  <si>
    <t>มูลค่า/ล้านบาท</t>
  </si>
  <si>
    <t>มันสำปะหลังเส้น</t>
  </si>
  <si>
    <t>พลังงานไฟฟ้า</t>
  </si>
  <si>
    <t>กาแฟ,กาแฟสำเร็จรูป 3IN1</t>
  </si>
  <si>
    <t>มะขามเปียก</t>
  </si>
  <si>
    <t>กาแฟคั่ว,เมล็ดกาแฟดิบ</t>
  </si>
  <si>
    <t>เสื้อผ้าสำเร็จรูป</t>
  </si>
  <si>
    <t>หมายเหตุ * ใบสุทธินำกลับ เก่าใช้แล้ว</t>
  </si>
  <si>
    <t xml:space="preserve">สินค้าส่งออกสูงสุด  10  อันดับ </t>
  </si>
  <si>
    <t>ปีงบประมาณ  2558  เดือนตุลาคม 2557 - กันยายน  2558</t>
  </si>
  <si>
    <t>น้ำหนัก (ตัน)</t>
  </si>
  <si>
    <t>มูลค่า (ล้านบาท)</t>
  </si>
  <si>
    <t>รถยนต์ปิคอัพ,รถบรรทุกเก่าใช้แล้ว</t>
  </si>
  <si>
    <t>รถยนต์นั่งใหม่สำเร็จรูป</t>
  </si>
  <si>
    <t>ปูนซีเมนต์,ปูนปรับสภาพดิน</t>
  </si>
  <si>
    <t>ปุ๋ยเคมี,สารปรับปรุงดิน</t>
  </si>
  <si>
    <t>ผงชูรส</t>
  </si>
  <si>
    <t>รวมทั้งหมด</t>
  </si>
  <si>
    <t>จำนวน 17,672 ใบขน</t>
  </si>
  <si>
    <t>ปีงบประมาณ พ.ศ. 2558  เดือน ตุลาคม 2557 - กันยายน 2558</t>
  </si>
  <si>
    <t>เครื่องขุดเจาะอุโมงค์พร้อมอุปกรณ์ประกอบ</t>
  </si>
  <si>
    <t>อุปกรณ์ของรถทรัค</t>
  </si>
  <si>
    <t>ยางพารา</t>
  </si>
  <si>
    <t>40012190</t>
  </si>
  <si>
    <t>รถยนต์สำเร็จรูป</t>
  </si>
  <si>
    <t>10063099</t>
  </si>
  <si>
    <t>ตู้คอนเทนเนอร์</t>
  </si>
  <si>
    <t>รถเครนตีนตะขาบ</t>
  </si>
  <si>
    <t>สายเคเบิล</t>
  </si>
  <si>
    <t>21011190</t>
  </si>
  <si>
    <t>สารกำจัดวัชพืชพร้อมอุปกรณ์ทำสวน</t>
  </si>
  <si>
    <t>รองเท้าแตะ</t>
  </si>
  <si>
    <t>64035900</t>
  </si>
  <si>
    <t>หม้อแปลงไฟฟ้าและอุปกรณ์ไฟฟ้า</t>
  </si>
  <si>
    <t>จำนวนใบขนผ่านแดนเข้า  915  ใบขน</t>
  </si>
  <si>
    <t>จำนวนใบขนผ่านแดนออก  919  ใบขน</t>
  </si>
  <si>
    <t>ประจำเดือน พฤศจิกายน 2557</t>
  </si>
  <si>
    <t>ถั่วลิสงทั้งเปลือก</t>
  </si>
  <si>
    <t>ไม้ยางวีเนียร์</t>
  </si>
  <si>
    <t>ที่ชาร์จ,หม้อแปลงไฟฟ้า,คอลย์,ที่ชาร์จแบตเตอร์รี่</t>
  </si>
  <si>
    <t>กระเป๋าแฟชั่น</t>
  </si>
  <si>
    <t>เครื่องมือตรวจวัดความต้านทานภายในแบตเตอร์รี่,ขาตั้งกล้อง</t>
  </si>
  <si>
    <t>SET</t>
  </si>
  <si>
    <t>นาฬิกาข้อมือแฟชั่น</t>
  </si>
  <si>
    <t>เครื่องกำเนิดไฟฟ้า,มอเตอร์</t>
  </si>
  <si>
    <t xml:space="preserve">ประจำเดือน พฤศจิกายน 2557 </t>
  </si>
  <si>
    <t>รถดับเพลิงเก่าใช้แล้วพร้อมอุปกรณ์ครบชุด</t>
  </si>
  <si>
    <t>รถโดยสาร 6 ล้อใช้แล้ว</t>
  </si>
  <si>
    <t>น้ำมันเกียร์</t>
  </si>
  <si>
    <t>กล้องถ่ายภาพอินฟาเรด</t>
  </si>
  <si>
    <t>เครื่องตัดหญ้าชนิดสายสะพายข้าง</t>
  </si>
  <si>
    <t>อุปกรณ์อ่านค่าการสั่นสะเทือน</t>
  </si>
  <si>
    <t>เครื่องกำเนิดไฟฟ้า</t>
  </si>
  <si>
    <t>MALTODEXTRIN</t>
  </si>
  <si>
    <t>ปีงบประมาณ 2558  เดือน  พฤศจิกายน  2557</t>
  </si>
  <si>
    <t>เครื่องจักรใช้ในเหมืองแร่</t>
  </si>
  <si>
    <t>รถยนต์ใหม่</t>
  </si>
  <si>
    <t>เครื่องมือวิทยาศาสตร์</t>
  </si>
  <si>
    <t>11081400</t>
  </si>
  <si>
    <t>ชิ้นส่วนเฟอร์นิเจอร์ไม้สัก</t>
  </si>
  <si>
    <t>หน่อไม้ฝรั่ง</t>
  </si>
  <si>
    <t>เครื่องทำไอน้ำ</t>
  </si>
  <si>
    <t>อุปกรณ์สำหรับรถดัมพ์</t>
  </si>
  <si>
    <t>จำนวนใบขนผ่านแดนเข้า  68  ใบขน</t>
  </si>
  <si>
    <t>จำนวนใบขนผ่านแดนออก 79 ใบขน</t>
  </si>
  <si>
    <t>ประจำเดือน ธันวาคม 2557</t>
  </si>
  <si>
    <t>ตัว</t>
  </si>
  <si>
    <t>รถบรรทุกเฉพาะกิจ</t>
  </si>
  <si>
    <t>ที่ชาร์จ,หม้อแปลง,คอลย์</t>
  </si>
  <si>
    <t>ชุดระบบแสงสีเสียงที่ใช้ในคอนเสริต์</t>
  </si>
  <si>
    <t>หัวมันสำปะหลัง</t>
  </si>
  <si>
    <t>เศษกระดาษและกระดาษใช้ไม่ได้</t>
  </si>
  <si>
    <t xml:space="preserve">ประจำเดือน ธันวาคม 2557 </t>
  </si>
  <si>
    <t>เครื่องตัดกระดาษพร้อมอุปกรณ์เก่าใช้แล้ว</t>
  </si>
  <si>
    <t>รถที่ใช้เฉพาะในสนามกอล์ฟ</t>
  </si>
  <si>
    <t>เครื่องตรวจสอบชิ้นงาน</t>
  </si>
  <si>
    <t>น้ำมันเบรค</t>
  </si>
  <si>
    <t>เครื่องขยายเสียงในการแสดง</t>
  </si>
  <si>
    <t>เครื่องโม่หินเคลื่อนที่ พร้อมอุปกรณ์ครบชุด (เก่าใช้แล้ว)</t>
  </si>
  <si>
    <t>เนื้อกระบือแช่แข็ง</t>
  </si>
  <si>
    <t>ปั๊มน้ำพร้อมอุปกรณ์ติดตั้ง</t>
  </si>
  <si>
    <t>ปุ๋ยอินทรีย์</t>
  </si>
  <si>
    <t>เครื่องร่อนแป้ง</t>
  </si>
  <si>
    <t>ปั้มเก่าใช้แล้ว</t>
  </si>
  <si>
    <t>ปีงบประมาณ 2558  เดือน  ธันวาคม  2557</t>
  </si>
  <si>
    <t>ชุดอุปกรณ์งานก่อสร้าง</t>
  </si>
  <si>
    <t>อุปกรณ์เครื่องมือแพทย์</t>
  </si>
  <si>
    <t>รถกระเช้า</t>
  </si>
  <si>
    <t>87051000</t>
  </si>
  <si>
    <t>อุปกรณ์สำหรับรถขุด</t>
  </si>
  <si>
    <t>ลำโพง</t>
  </si>
  <si>
    <t>เหล็กคอยล์</t>
  </si>
  <si>
    <t>รถปั้มคอนกรีต</t>
  </si>
  <si>
    <t>อะไหล่เครื่องจักรโรงงานผลิตเบียร์</t>
  </si>
  <si>
    <t>อะไหล่ขุดเจาะ</t>
  </si>
  <si>
    <t>84306900</t>
  </si>
  <si>
    <t>อุปกรณ์สำหรับยึดและติดตั้ง</t>
  </si>
  <si>
    <t>จำนวนใบขนผ่านแดนเข้า  70  ใบขน</t>
  </si>
  <si>
    <t>จำนวนใบขนผ่านแดนออก 84 ใบขน</t>
  </si>
  <si>
    <t>ประจำเดือน มกราคม 2558</t>
  </si>
  <si>
    <t>ที่ชาร์จ,หม้อแปลงไฟฟ้า,คอลย์,ที่ชาร์จโทรศัพท์มือถือ</t>
  </si>
  <si>
    <t>ถ่านไม้</t>
  </si>
  <si>
    <t>เปลือกบง,ส่วนของพรรณไม้</t>
  </si>
  <si>
    <t>ผ้าทำด้วยโพลีเอสเตอร์ชนิดบาง</t>
  </si>
  <si>
    <t>วิคผมปลอม</t>
  </si>
  <si>
    <t>ปั้นจั่นแบบล้อตีนตะขาบ</t>
  </si>
  <si>
    <t>ปั้นจั่นแบบโมบายเครน 50 ตัน</t>
  </si>
  <si>
    <t>เครื่องเอ็กซ์เรย์</t>
  </si>
  <si>
    <t>เครื่อง</t>
  </si>
  <si>
    <t>รถเข็นผู้โดยสาร</t>
  </si>
  <si>
    <t>รถพยาบาล</t>
  </si>
  <si>
    <t>กล้าพันธุ์ส้ม</t>
  </si>
  <si>
    <t>ปลาแช่แข็ง</t>
  </si>
  <si>
    <t>ปั้มไฮดรอลิค</t>
  </si>
  <si>
    <t>อุปกรณ์เพื่อการศึกษาทางวิทยาศาสตร์</t>
  </si>
  <si>
    <t>สารปรับปรุงดิน</t>
  </si>
  <si>
    <t>ก๊าซอาร์กอนบรรจุถัง</t>
  </si>
  <si>
    <t>หมายเหตุ สินค้าส่งออกประเทศกัมพูชา มีดังนี้</t>
  </si>
  <si>
    <t>1. น้ำมันเบนซินธรรมดาไร้สารตะกั่ว จำนวน 1,800,000 ลิตร มูลค่า 24,706,400.00 บาท</t>
  </si>
  <si>
    <t>2. น้ำมันดีเซล จำนวน 120,000 ลิตร มูลค่า 1,691,200.00 บาท</t>
  </si>
  <si>
    <t>3. เหล็กเส้นตรง จำนวน 57 มัด มูลค่า 1,033,087.45 บาท</t>
  </si>
  <si>
    <t>4. ถังเก็บน้ำมัน (เปล่า) จำนวน 3 ถัง มูลค่า 300,000.00 บาท</t>
  </si>
  <si>
    <t>ปีงบประมาณ 2558  เดือน  มกราคม  2558</t>
  </si>
  <si>
    <t>อุปกรณ์สำหรับงานก่อสร้างทำจากเหล็ก</t>
  </si>
  <si>
    <t>เครื่องจักรลำเลียงขวด</t>
  </si>
  <si>
    <t>12119099</t>
  </si>
  <si>
    <t>อะไหล่รถบรรทุกพร้อมตู้คอนเทนเนอร์</t>
  </si>
  <si>
    <t>รถตักดิน</t>
  </si>
  <si>
    <t>แป้งมัน</t>
  </si>
  <si>
    <t>ผลกะวาน</t>
  </si>
  <si>
    <t>เหล็กราง</t>
  </si>
  <si>
    <t>รถขุด</t>
  </si>
  <si>
    <t>84295900</t>
  </si>
  <si>
    <t>เครื่องบดหิน</t>
  </si>
  <si>
    <t>จำนวนใบขนผ่านแดนเข้า  84  ใบขน</t>
  </si>
  <si>
    <t>จำนวนใบขนผ่านแดนออก 88 ใบขน</t>
  </si>
  <si>
    <t>ประจำเดือน กุมภาพันธ์ 2558</t>
  </si>
  <si>
    <t>อุปกรณ์ทดสอบความเที่ยงตรงของระบบไฟฟ้า</t>
  </si>
  <si>
    <t>เมล็ดกาแฟดิบ,กาแฟคั่ว</t>
  </si>
  <si>
    <t>ไม้ยางเวียร์เนีย</t>
  </si>
  <si>
    <t>เครื่องเอ็กซ์เรย์พร้อมอุปกรณ์ติดตั้ง</t>
  </si>
  <si>
    <t>ข้าวโพดสำหรับเลี้ยงสัตว์</t>
  </si>
  <si>
    <t>เครื่องพันคอลย์,เครื่องจุ่มตะกั่ว</t>
  </si>
  <si>
    <t>ชุดอุปกรณ์ถ่ายทำภาพยนต์เก่าใช้แล้ว</t>
  </si>
  <si>
    <t>เครื่องอบลดความชื้นข้าวโพด</t>
  </si>
  <si>
    <t>เครื่องตบดินแบบเครื่องยนต์</t>
  </si>
  <si>
    <t>คอนเดนเซอร์</t>
  </si>
  <si>
    <t>ปลาทูแช่แข็ง</t>
  </si>
  <si>
    <t>เครื่องตัดหญ้าและส่วนประกอบ</t>
  </si>
  <si>
    <t>ชิ้นส่วนกระบือแช่แข็ง</t>
  </si>
  <si>
    <t>อุปกรณ์ตกแต่งรถยนต์</t>
  </si>
  <si>
    <t>ตู้คอนเทนเนอร์(เก่าใช้แล้ว)</t>
  </si>
  <si>
    <t>หมายเหตุ  น้ำมันเบนซินธรรมดาไร้สารตะกั่ว ส่งออกกัมพูชา จำนวน 1,400,000.00 ลิตร มูลค่า 17,888,000.00 บาท</t>
  </si>
  <si>
    <t>ปีงบประมาณ 2558  เดือน  กุมภาพันธ์  2558</t>
  </si>
  <si>
    <t>อุปกรณ์ไฟฟ้า</t>
  </si>
  <si>
    <t>รถสูบคอนกรีต</t>
  </si>
  <si>
    <t>เครื่องฉีดพ่น</t>
  </si>
  <si>
    <t>ไม้ยาง,ไม้ชีสำเร็จรูป</t>
  </si>
  <si>
    <t>ส่วนประกอบของเครื่องยนต์</t>
  </si>
  <si>
    <t>เครื่องเจาะพร้อมอุปกรณ์</t>
  </si>
  <si>
    <t>จำนวนใบขนผ่านแดนเข้า  73  ใบขน</t>
  </si>
  <si>
    <t>จำนวนใบขนผ่านแดนออก 77 ใบขน</t>
  </si>
  <si>
    <t>ประจำเดือน มีนาคม 2558</t>
  </si>
  <si>
    <t>ปั้นจั่นแบบล้อตีนตะขาบพร้อมอุปกรณ์</t>
  </si>
  <si>
    <t>เมล็ดมะม่วงหิมพานต์</t>
  </si>
  <si>
    <t>รองเท้า</t>
  </si>
  <si>
    <t>คู่</t>
  </si>
  <si>
    <t>เมล็ดละห่ง</t>
  </si>
  <si>
    <t>ประจำเดือน มีนาคม  2558</t>
  </si>
  <si>
    <t>เมล็ดพันธุ์ข้าวโพด</t>
  </si>
  <si>
    <t>น้ำมันเฟืองท้าย</t>
  </si>
  <si>
    <t>เครื่องยนต์</t>
  </si>
  <si>
    <t>รถบรรทุกของเหลว</t>
  </si>
  <si>
    <t>กิโลกรัม</t>
  </si>
  <si>
    <t>หน่อกล้วย</t>
  </si>
  <si>
    <t>สุกร</t>
  </si>
  <si>
    <t>เครื่องตัดหญ้าเทียมรถแทรคเตอร์</t>
  </si>
  <si>
    <t>หมายเหตุ  สินค้าส่งออกประเทศกัมพูชา มีรายละเอียดดังนี้</t>
  </si>
  <si>
    <t xml:space="preserve"> </t>
  </si>
  <si>
    <t>1.  น้ำมันเบนซินธรรมดาไร้สารตะกั่ว จำนวน 1,800,000 ลิตร มูลค่า 30,226,966.32 บาท</t>
  </si>
  <si>
    <t>2.  น้ำมันดีเซลหมุนเร็ว  จำนวน 80,000 ลิตร มูลค่า 1,430,000.00 บาท</t>
  </si>
  <si>
    <t>3.  ปูนซีเมนต์  จำนวน 8,960 กระสอบ มูลค่า 10,334,966.32 บาท</t>
  </si>
  <si>
    <t>ปีงบประมาณ 2558  เดือน  มีนาคม 2558</t>
  </si>
  <si>
    <t>อุปกรณ์ของเครื่องขุดเจาะ</t>
  </si>
  <si>
    <t>เครื่องมือช่าง</t>
  </si>
  <si>
    <t>เครื่องกำเนิดไฟฟ้าใช้พลังงานน้ำ</t>
  </si>
  <si>
    <t>อุปกรณ์เครื่องขุดเจาะ</t>
  </si>
  <si>
    <t>อุปกรณ์โรงไฟฟ้า</t>
  </si>
  <si>
    <t>อุปกรณ์สำหรับติดตั้งทำจากเหล็ก</t>
  </si>
  <si>
    <t>บุหรี่</t>
  </si>
  <si>
    <t>ไม้นางดำแปรรูป</t>
  </si>
  <si>
    <t>44079990</t>
  </si>
  <si>
    <t>พาวเวอร์ซัพพลาย</t>
  </si>
  <si>
    <t>จำนวนใบขนผ่านแดนเข้า  87  ใบขน</t>
  </si>
  <si>
    <t>จำนวนใบขนผ่านแดนออก 74 ใบขน</t>
  </si>
  <si>
    <t>ประจำเดือน เมษายน 2558</t>
  </si>
  <si>
    <t>กล่องเก็บข้อมูล</t>
  </si>
  <si>
    <t>รถยนต์ใหม่เครื่องยนต์เบนซิน</t>
  </si>
  <si>
    <t>**</t>
  </si>
  <si>
    <t>เครื่องเกร๊าท์,ถังผสมปูน</t>
  </si>
  <si>
    <t>อัน</t>
  </si>
  <si>
    <t>ของที่ทำด้วยเหล็ก</t>
  </si>
  <si>
    <t>ขวดแก้วบรรจุน้ำอัดลม</t>
  </si>
  <si>
    <t>ขวด</t>
  </si>
  <si>
    <t>LO</t>
  </si>
  <si>
    <t xml:space="preserve">            ** I-EAT FREE ZONE</t>
  </si>
  <si>
    <t>ประจำเดือน เมษายน  2558</t>
  </si>
  <si>
    <t>เมล็ดปาล์ม</t>
  </si>
  <si>
    <t>ปลายข้าว</t>
  </si>
  <si>
    <t>ที่พักสำเร็จรูปทำจากตู้คอนเทนเนอร์พร้อมอุปกรณ์(เก่าใช้แล้ว)</t>
  </si>
  <si>
    <t>กิ่งพันธุ์มันสำปะหลัง</t>
  </si>
  <si>
    <t>หมายเหตุ  สินค้าส่งออก ประเทศกัมพูชา มีดังนี้</t>
  </si>
  <si>
    <t>1.น้ำมันเบนซินธรรมดาไร้สารตะกั่ว จำนวน 1,800,000.00 ลิตร มูลค่า 30,226,966.32 บาท</t>
  </si>
  <si>
    <t>2.น้ำมันดีเซลหมุนเร็ว จำนวน 80,000.00 ลิตร มูลค่า 1,430,000.00 บาท</t>
  </si>
  <si>
    <t>3.ปูนซีเมนต์ จำนวน 8,960 กระสอบ มูลค่า 1,034,966.32 บาท</t>
  </si>
  <si>
    <t>ปีงบประมาณ 2558  เดือน  เมษายน  2558</t>
  </si>
  <si>
    <t>94036090</t>
  </si>
  <si>
    <t>อุปกรณ์ขนถ่ายระบบราง</t>
  </si>
  <si>
    <t>เครื่องเจาะขับเคลื่อนได้ในตัวพร้อมอุปกรณ์</t>
  </si>
  <si>
    <t>รถดัมพ์ทรัคขนาด 15 ตัน</t>
  </si>
  <si>
    <t>ท่อและอุปกรณ์ติดตั้ง</t>
  </si>
  <si>
    <t>อุปกรณ์ประกอบของแพลันต์ผสมคอนกรีต</t>
  </si>
  <si>
    <t>ไม้ยางสำเร็จรูป</t>
  </si>
  <si>
    <t>ข้าวมทอลท์</t>
  </si>
  <si>
    <t>เฟริ์น</t>
  </si>
  <si>
    <t>ท่อเจาะทำจากเหล็ก</t>
  </si>
  <si>
    <t>จำนวนใบขนผ่านแดนเข้า  118  ใบขน</t>
  </si>
  <si>
    <t>จำนวนใบขนผ่านแดนออก 80 ใบขน</t>
  </si>
  <si>
    <t>ประจำเดือน พฤษภาคม 2558</t>
  </si>
  <si>
    <t>กาแฟ,กาแฟสำเร็จรูป 3IN 1</t>
  </si>
  <si>
    <t>ไม้วีเนียร์</t>
  </si>
  <si>
    <t>ชุดเครื่องมือตรวจสอบการสั่นสะเทือนของเครื่องจักร</t>
  </si>
  <si>
    <t>รถยนต์กระบะใหม่</t>
  </si>
  <si>
    <t>ลูกสำรอง</t>
  </si>
  <si>
    <t>ชัน,น้ำม้นยาง</t>
  </si>
  <si>
    <t>อุปกรณ์ใช้ระบบบำบัดน้ำ,กรองอากาศ</t>
  </si>
  <si>
    <t>รถเครน</t>
  </si>
  <si>
    <t>เครื่องพิมพ์ไวนิลพร้อมอุปกรณ์ครบชุด</t>
  </si>
  <si>
    <t>ต้นไม้ประดับสวน</t>
  </si>
  <si>
    <t>อุปกรณ์ผลิตน้ำแข็ง(ครบชุด)</t>
  </si>
  <si>
    <t>1.น้ำมันเบนซินธรรมดาไร้สารตะกั่ว จำนวน 1,600,000.00 ลิตร มูลค่า 26,262,000.- บาท</t>
  </si>
  <si>
    <t>2.ปูนซีเมนต์ขาว จำนวน 600 กระสอบ มูลค่า 25,500.- บาท</t>
  </si>
  <si>
    <t>ปีงบประมาณ 2558  เดือน  พฤษภาคม  2558</t>
  </si>
  <si>
    <t>เครนเก่าใช้แล้ว</t>
  </si>
  <si>
    <t>อุปกรณ์ห้องทดลอง</t>
  </si>
  <si>
    <t>เครื่องทดสอบ</t>
  </si>
  <si>
    <t>อะไหล่เครื่องจักรสายพานลำเลียง</t>
  </si>
  <si>
    <t>เหล็กคอย</t>
  </si>
  <si>
    <t>เครื่องเจาะขับเคลื่อนได้ในตัว</t>
  </si>
  <si>
    <t>จำนวนใบขนผ่านแดนออก 92  ใบขน</t>
  </si>
  <si>
    <t>ประจำเดือน มิถุนายน 2558</t>
  </si>
  <si>
    <t>KWH</t>
  </si>
  <si>
    <t>0704</t>
  </si>
  <si>
    <t xml:space="preserve">ไม้แปรรูป </t>
  </si>
  <si>
    <t>0901</t>
  </si>
  <si>
    <t>0714</t>
  </si>
  <si>
    <t>มันสำปะหลัง(มันเส้น)</t>
  </si>
  <si>
    <t xml:space="preserve">ข้าวโพดเลี้ยงสัตว์  </t>
  </si>
  <si>
    <t>0706</t>
  </si>
  <si>
    <t>0803</t>
  </si>
  <si>
    <t>อุปกรณ์ใช้สำรวจเส้นทาง</t>
  </si>
  <si>
    <t>UNIT</t>
  </si>
  <si>
    <t>ชุดอุปกรณ์สำหรับซ่อมเครื่องจักรกลไฟ  (เก่าใช้แล้ว)</t>
  </si>
  <si>
    <t>PK</t>
  </si>
  <si>
    <t>น้ำมันยาง,ชัน</t>
  </si>
  <si>
    <t>วิกผมปลอม</t>
  </si>
  <si>
    <t>ของที่ใช้บรรจุสินค้า ทำด้วยพลาสติก</t>
  </si>
  <si>
    <t>ของอื่น ๆ ทำด้วยพลาสติก</t>
  </si>
  <si>
    <t>ตู้คอนโทรล(MDB)เก่าใช้แล้ว</t>
  </si>
  <si>
    <t>แผงข้างรถ (เก่าใช้แล้ว)</t>
  </si>
  <si>
    <t>อะไหล่รถจักรยานยนต์</t>
  </si>
  <si>
    <t>ปีงบประมาณ 2558  เดือน มิถุนายน  2558</t>
  </si>
  <si>
    <t>อุปกรณ์ประกอบของรถดัมพ์</t>
  </si>
  <si>
    <t>44072999</t>
  </si>
  <si>
    <t>รถยนต์ใหม่สำเร็จรูป</t>
  </si>
  <si>
    <t>ปั่นจั่นแบบทรี</t>
  </si>
  <si>
    <t>อุปกรณ์สำหรับเครื่องขุดเจาะอุโมงค์</t>
  </si>
  <si>
    <t>อุปกรณ์สำหรับอุโมงค์</t>
  </si>
  <si>
    <t>พืชผักอบแห้ง</t>
  </si>
  <si>
    <t>จำนวนใบขนผ่านแดนเข้า  79  ใบขน</t>
  </si>
  <si>
    <t>ประจำเดือน กรกฎาคม 2558</t>
  </si>
  <si>
    <t>8429</t>
  </si>
  <si>
    <t>รถแทรกเตอร์ (ตีนตะขาบ),รถขุดดิน,รถบดถนน (เก่าใช้แล้ว)</t>
  </si>
  <si>
    <t>UN</t>
  </si>
  <si>
    <t>07141011</t>
  </si>
  <si>
    <t>8463</t>
  </si>
  <si>
    <t>เครื่องพันขดลวด, เครื่องพันลวด</t>
  </si>
  <si>
    <t>PA</t>
  </si>
  <si>
    <t>8504</t>
  </si>
  <si>
    <t>คอยส์,ที่ชาร์จ,หม้อแปลงไฟฟ้า</t>
  </si>
  <si>
    <t>0813</t>
  </si>
  <si>
    <t>ผลไม้อบแห้ง</t>
  </si>
  <si>
    <t>CT</t>
  </si>
  <si>
    <t>07142090</t>
  </si>
  <si>
    <t>8486</t>
  </si>
  <si>
    <t>เครื่องจุ่มตะกั่ว,เครื่องพันคอยส์</t>
  </si>
  <si>
    <t>8425</t>
  </si>
  <si>
    <t>เครื่องมือไฮโดรลิกซ์ใช้ในการชักลากหม้อแปลงไฟฟ้า (เก่าใช้แล้ว)</t>
  </si>
  <si>
    <t>สุกรมีชีวิต</t>
  </si>
  <si>
    <t>น้ำมันเครื่อง 4T</t>
  </si>
  <si>
    <t>รถบดถนน</t>
  </si>
  <si>
    <t>ตู้คอนโทรล</t>
  </si>
  <si>
    <t>ชุดจานดาวเทียม</t>
  </si>
  <si>
    <t>ยาง</t>
  </si>
  <si>
    <t>สายนำสัญญาณไฟฟ้า</t>
  </si>
  <si>
    <t>หญ้าปูสนาม</t>
  </si>
  <si>
    <t>อี่นๆ</t>
  </si>
  <si>
    <t xml:space="preserve">ด่านศุลกากรช่องเม็ก  </t>
  </si>
  <si>
    <t xml:space="preserve">สินค้าผ่านแดนสูงสุด  10  อันดับ </t>
  </si>
  <si>
    <t>ปีงบประมาณ พ.ศ. 2558  เดือน กรกฎาคม  2558</t>
  </si>
  <si>
    <t>หม้อแปลงไฟฟ้าและอุปกรณ์ไฟฟ้าที่ใช้ในโรงไฟฟ้า</t>
  </si>
  <si>
    <t>อุปกรณ์เครื่องจักรใช้ในเหมืองแร่</t>
  </si>
  <si>
    <t>ชิ้นส่วนเฟอร์นิเจอร์ไม้ประดง,ไม้ดู่</t>
  </si>
  <si>
    <t>เครื่องตัดวงจรอัตโนมัติและส่วนประกอบ</t>
  </si>
  <si>
    <t>ส่วนประกอบของเครื่องตัด-หัวตัดสำรอง</t>
  </si>
  <si>
    <t>21011110</t>
  </si>
  <si>
    <t>ไม้สำเร็จรูป</t>
  </si>
  <si>
    <t>เครื่องควบคุมวงจรไฟฟ้า</t>
  </si>
  <si>
    <t>ยางพาราเครพ</t>
  </si>
  <si>
    <t>รางเหล็ก</t>
  </si>
  <si>
    <t>จำนวนใบขนผ่านแดนเข้า  51   ใบขน</t>
  </si>
  <si>
    <t>จำนวนใบขนผ่านแดนออก 73 ใบขน</t>
  </si>
  <si>
    <t>น้ำหนักรวม  2,801,056.400  kgm.</t>
  </si>
  <si>
    <t>น้ำหนักรวม   1,462,194.780   kgm.</t>
  </si>
  <si>
    <t>ปีงบประมาณ พ.ศ. 2558  เดือน สิงหาคม  2558</t>
  </si>
  <si>
    <t>อุปกรณ์สำหรับเครื่องขุดเจาะอุโมงค์เขื่อน</t>
  </si>
  <si>
    <t>รถจักรดีเซลไฟฟ้า</t>
  </si>
  <si>
    <t>อุปกรณ์ไฟฟ้า,สายไฟ</t>
  </si>
  <si>
    <t>เครื่องขุดเจาะ</t>
  </si>
  <si>
    <t>84304990</t>
  </si>
  <si>
    <t>หม้อแปลงไฟฟ้าและอุปกรณ์ใช้ในโรงไฟฟ้า</t>
  </si>
  <si>
    <t>85044090</t>
  </si>
  <si>
    <t>อุปกรณ์ประกอบสำหรับรถดัมพ์</t>
  </si>
  <si>
    <t>จำนวนใบขนผ่านแดนเข้า  63   ใบขน</t>
  </si>
  <si>
    <t>จำนวนใบขนผ่านแดนออก 56 ใบขน</t>
  </si>
  <si>
    <t>น้ำหนักรวม  4,409,674.20  kgm.</t>
  </si>
  <si>
    <t>น้ำหนักรวม  1,126,621.27  kgm.</t>
  </si>
  <si>
    <t>ประจำเดือน สิงหาคม 2558</t>
  </si>
  <si>
    <t>รายการสินค้า</t>
  </si>
  <si>
    <t>หน่วย</t>
  </si>
  <si>
    <t>กิโลวัตต์</t>
  </si>
  <si>
    <t>รถผสมคอนกรีตเก่าใช้แล้วพร้อมอุปกรณ์ครบชุด</t>
  </si>
  <si>
    <t>โคพันธ์นม</t>
  </si>
  <si>
    <t>เครื่องใช้ในห้องทดลอง</t>
  </si>
  <si>
    <t>พัดลมใช้ในโรงงาน</t>
  </si>
  <si>
    <t>ปั้นจั่นแบบโมบายเครน (ขนาด 50 ตัน)</t>
  </si>
  <si>
    <t>กาแฟสำเร็จรูป 3 IN 1</t>
  </si>
  <si>
    <t>รถขุดดิน,รถบดถนน,รถปูยางมะตอย เก่าใช้แล้ว</t>
  </si>
  <si>
    <t>รถยนต์บรรทุก เก่าใช้แล้ว พร้อมอุปกรณ์</t>
  </si>
  <si>
    <t xml:space="preserve">เครื่องอัดอากาศ เก่าใช้แล้ว </t>
  </si>
  <si>
    <t>ไม้อัด</t>
  </si>
  <si>
    <t>ชัน</t>
  </si>
  <si>
    <t>ประจำเดือน  กันยายน  2558</t>
  </si>
  <si>
    <t>เครื่องวัดอุณหภูมิ</t>
  </si>
  <si>
    <t>BG</t>
  </si>
  <si>
    <t>ฝาครอบพลาสติก</t>
  </si>
  <si>
    <t>เครื่องย้ำหัวสายไฮดรอลิก</t>
  </si>
  <si>
    <t>ขวดเปล่า, ลัง, กล่องพลาสติก</t>
  </si>
  <si>
    <t>ประจำเดือน กันยายน  2558</t>
  </si>
  <si>
    <t>เครื่องมือแพทย์</t>
  </si>
  <si>
    <t>เครื่องผลิตน้ำแข็ง</t>
  </si>
  <si>
    <t>ปีงบประมาณ พ.ศ. 2558  เดือน กันยายน  2558</t>
  </si>
  <si>
    <t>ชุดเครื่องกำเนิดไฟฟ้าในโรงไฟฟ้าพร้อมส่วนประกอบ</t>
  </si>
  <si>
    <t>สายเคเบิ้ล</t>
  </si>
  <si>
    <t>เหล็กคอลย์</t>
  </si>
  <si>
    <t>40012950</t>
  </si>
  <si>
    <t>อะไหล่และส่วนประกอบเครื่องจักรที่นำไปผลิตขวดน้ำ</t>
  </si>
  <si>
    <t>ตะกร้าไม้ไผ่</t>
  </si>
  <si>
    <t>ถุงผ้าฝ้าย</t>
  </si>
  <si>
    <t>58023020</t>
  </si>
  <si>
    <t>จำนวนใบขนผ่านแดนเข้า  34   ใบขน</t>
  </si>
  <si>
    <t>จำนวนใบขนผ่านแดนออก 57 ใบขน</t>
  </si>
  <si>
    <t>น้ำหนักรวม  1,164,390.60  kgm.</t>
  </si>
  <si>
    <t>น้ำหนักรวม  1,366,004.35  kgm.</t>
  </si>
  <si>
    <t>07092000</t>
  </si>
  <si>
    <t>09027804</t>
  </si>
  <si>
    <t>07129090</t>
  </si>
  <si>
    <t>07129010</t>
  </si>
  <si>
    <t>04092000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</si>
</sst>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0000000"/>
    <numFmt numFmtId="200" formatCode="_-* #,##0_-;\-* #,##0_-;_-* &quot;-&quot;??_-;_-@_-"/>
    <numFmt numFmtId="201" formatCode="0000"/>
    <numFmt numFmtId="202" formatCode="_-* #,##0.000_-;\-* #,##0.000_-;_-* &quot;-&quot;??_-;_-@_-"/>
    <numFmt numFmtId="203" formatCode="#,##0.000"/>
    <numFmt numFmtId="204" formatCode="_-* #,##0.00_-;\-* #,##0.00_-;_-* &quot;-&quot;???_-;_-@_-"/>
    <numFmt numFmtId="205" formatCode="_-* #,##0.000_-;\-* #,##0.000_-;_-* &quot;-&quot;???_-;_-@_-"/>
    <numFmt numFmtId="206" formatCode="#,##0.000_ ;\-#,##0.000\ "/>
    <numFmt numFmtId="207" formatCode="#,##0.00;[Red]#,##0.00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b/>
      <sz val="18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b/>
      <sz val="1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5"/>
      <name val="TH SarabunPSK"/>
      <family val="2"/>
    </font>
    <font>
      <b/>
      <sz val="15"/>
      <color indexed="8"/>
      <name val="TH SarabunPSK"/>
      <family val="2"/>
    </font>
    <font>
      <b/>
      <sz val="14"/>
      <name val="TH SarabunIT๙"/>
      <family val="2"/>
    </font>
    <font>
      <b/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sz val="13"/>
      <color indexed="8"/>
      <name val="TH SarabunPSK"/>
      <family val="2"/>
    </font>
    <font>
      <sz val="11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TH SarabunPSK"/>
      <family val="2"/>
    </font>
    <font>
      <b/>
      <sz val="20"/>
      <color indexed="8"/>
      <name val="TH SarabunPSK"/>
      <family val="2"/>
    </font>
    <font>
      <sz val="14"/>
      <color indexed="10"/>
      <name val="TH SarabunPSK"/>
      <family val="2"/>
    </font>
    <font>
      <sz val="1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sz val="13"/>
      <color theme="1"/>
      <name val="TH SarabunPSK"/>
      <family val="2"/>
    </font>
    <font>
      <sz val="14"/>
      <color rgb="FFFF0000"/>
      <name val="TH SarabunPSK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b/>
      <sz val="22"/>
      <color theme="1"/>
      <name val="TH SarabunPS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91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194" fontId="62" fillId="0" borderId="10" xfId="42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199" fontId="61" fillId="0" borderId="10" xfId="0" applyNumberFormat="1" applyFont="1" applyBorder="1" applyAlignment="1">
      <alignment horizontal="center"/>
    </xf>
    <xf numFmtId="194" fontId="61" fillId="0" borderId="11" xfId="42" applyFont="1" applyBorder="1" applyAlignment="1">
      <alignment horizontal="center"/>
    </xf>
    <xf numFmtId="0" fontId="61" fillId="0" borderId="12" xfId="0" applyFont="1" applyBorder="1" applyAlignment="1">
      <alignment horizontal="left"/>
    </xf>
    <xf numFmtId="194" fontId="61" fillId="0" borderId="10" xfId="42" applyFont="1" applyBorder="1" applyAlignment="1">
      <alignment horizontal="center"/>
    </xf>
    <xf numFmtId="194" fontId="61" fillId="0" borderId="10" xfId="42" applyFont="1" applyBorder="1" applyAlignment="1">
      <alignment horizontal="left"/>
    </xf>
    <xf numFmtId="194" fontId="61" fillId="0" borderId="10" xfId="42" applyFont="1" applyBorder="1" applyAlignment="1">
      <alignment/>
    </xf>
    <xf numFmtId="200" fontId="61" fillId="0" borderId="11" xfId="42" applyNumberFormat="1" applyFont="1" applyBorder="1" applyAlignment="1">
      <alignment horizontal="center"/>
    </xf>
    <xf numFmtId="199" fontId="3" fillId="0" borderId="10" xfId="72" applyNumberFormat="1" applyFont="1" applyFill="1" applyBorder="1" applyAlignment="1">
      <alignment horizontal="center" wrapText="1"/>
      <protection/>
    </xf>
    <xf numFmtId="194" fontId="3" fillId="0" borderId="10" xfId="42" applyFont="1" applyFill="1" applyBorder="1" applyAlignment="1">
      <alignment horizontal="right" wrapText="1"/>
    </xf>
    <xf numFmtId="194" fontId="3" fillId="0" borderId="10" xfId="42" applyFont="1" applyFill="1" applyBorder="1" applyAlignment="1">
      <alignment horizontal="right"/>
    </xf>
    <xf numFmtId="201" fontId="61" fillId="0" borderId="10" xfId="0" applyNumberFormat="1" applyFont="1" applyBorder="1" applyAlignment="1">
      <alignment horizontal="center"/>
    </xf>
    <xf numFmtId="202" fontId="61" fillId="0" borderId="11" xfId="42" applyNumberFormat="1" applyFont="1" applyBorder="1" applyAlignment="1">
      <alignment horizontal="center"/>
    </xf>
    <xf numFmtId="194" fontId="61" fillId="0" borderId="10" xfId="42" applyFont="1" applyBorder="1" applyAlignment="1">
      <alignment horizontal="right"/>
    </xf>
    <xf numFmtId="199" fontId="3" fillId="0" borderId="10" xfId="68" applyNumberFormat="1" applyFont="1" applyFill="1" applyBorder="1" applyAlignment="1">
      <alignment horizontal="center" wrapText="1"/>
      <protection/>
    </xf>
    <xf numFmtId="201" fontId="3" fillId="0" borderId="10" xfId="68" applyNumberFormat="1" applyFont="1" applyFill="1" applyBorder="1" applyAlignment="1">
      <alignment horizontal="center" wrapText="1"/>
      <protection/>
    </xf>
    <xf numFmtId="194" fontId="61" fillId="0" borderId="11" xfId="42" applyFont="1" applyBorder="1" applyAlignment="1">
      <alignment horizontal="right"/>
    </xf>
    <xf numFmtId="194" fontId="61" fillId="0" borderId="12" xfId="42" applyFont="1" applyBorder="1" applyAlignment="1">
      <alignment horizontal="left"/>
    </xf>
    <xf numFmtId="194" fontId="62" fillId="0" borderId="10" xfId="42" applyFont="1" applyBorder="1" applyAlignment="1">
      <alignment/>
    </xf>
    <xf numFmtId="194" fontId="62" fillId="0" borderId="10" xfId="42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194" fontId="61" fillId="0" borderId="0" xfId="42" applyFont="1" applyAlignment="1">
      <alignment horizontal="right"/>
    </xf>
    <xf numFmtId="194" fontId="61" fillId="0" borderId="0" xfId="0" applyNumberFormat="1" applyFont="1" applyAlignment="1">
      <alignment horizontal="left"/>
    </xf>
    <xf numFmtId="194" fontId="61" fillId="0" borderId="0" xfId="42" applyFont="1" applyAlignment="1">
      <alignment/>
    </xf>
    <xf numFmtId="0" fontId="61" fillId="0" borderId="0" xfId="0" applyFont="1" applyAlignment="1">
      <alignment horizontal="left"/>
    </xf>
    <xf numFmtId="0" fontId="63" fillId="0" borderId="0" xfId="63" applyFont="1" applyBorder="1" applyAlignment="1">
      <alignment vertical="center"/>
      <protection/>
    </xf>
    <xf numFmtId="0" fontId="5" fillId="0" borderId="0" xfId="62" applyNumberFormat="1" applyFont="1" applyFill="1" applyBorder="1" applyAlignment="1" applyProtection="1">
      <alignment/>
      <protection/>
    </xf>
    <xf numFmtId="0" fontId="6" fillId="0" borderId="0" xfId="66" applyFont="1" applyFill="1" applyBorder="1" applyAlignment="1">
      <alignment vertical="center"/>
      <protection/>
    </xf>
    <xf numFmtId="203" fontId="7" fillId="0" borderId="13" xfId="66" applyNumberFormat="1" applyFont="1" applyFill="1" applyBorder="1" applyAlignment="1">
      <alignment horizontal="right" wrapText="1"/>
      <protection/>
    </xf>
    <xf numFmtId="203" fontId="7" fillId="0" borderId="14" xfId="66" applyNumberFormat="1" applyFont="1" applyFill="1" applyBorder="1" applyAlignment="1">
      <alignment horizontal="right" wrapText="1"/>
      <protection/>
    </xf>
    <xf numFmtId="0" fontId="8" fillId="33" borderId="10" xfId="62" applyNumberFormat="1" applyFont="1" applyFill="1" applyBorder="1" applyAlignment="1" applyProtection="1">
      <alignment horizontal="center"/>
      <protection/>
    </xf>
    <xf numFmtId="0" fontId="9" fillId="34" borderId="10" xfId="66" applyFont="1" applyFill="1" applyBorder="1" applyAlignment="1">
      <alignment horizontal="center"/>
      <protection/>
    </xf>
    <xf numFmtId="203" fontId="9" fillId="34" borderId="10" xfId="66" applyNumberFormat="1" applyFont="1" applyFill="1" applyBorder="1" applyAlignment="1">
      <alignment horizontal="center"/>
      <protection/>
    </xf>
    <xf numFmtId="0" fontId="5" fillId="0" borderId="10" xfId="62" applyNumberFormat="1" applyFont="1" applyFill="1" applyBorder="1" applyAlignment="1" applyProtection="1">
      <alignment horizontal="center"/>
      <protection/>
    </xf>
    <xf numFmtId="0" fontId="7" fillId="0" borderId="10" xfId="66" applyFont="1" applyFill="1" applyBorder="1" applyAlignment="1">
      <alignment wrapText="1"/>
      <protection/>
    </xf>
    <xf numFmtId="203" fontId="7" fillId="0" borderId="10" xfId="66" applyNumberFormat="1" applyFont="1" applyFill="1" applyBorder="1" applyAlignment="1">
      <alignment horizontal="right" wrapText="1"/>
      <protection/>
    </xf>
    <xf numFmtId="203" fontId="7" fillId="0" borderId="10" xfId="66" applyNumberFormat="1" applyFont="1" applyFill="1" applyBorder="1" applyAlignment="1">
      <alignment horizontal="center" wrapText="1"/>
      <protection/>
    </xf>
    <xf numFmtId="203" fontId="9" fillId="0" borderId="10" xfId="66" applyNumberFormat="1" applyFont="1" applyFill="1" applyBorder="1" applyAlignment="1">
      <alignment horizontal="right" wrapText="1"/>
      <protection/>
    </xf>
    <xf numFmtId="203" fontId="9" fillId="0" borderId="10" xfId="66" applyNumberFormat="1" applyFont="1" applyFill="1" applyBorder="1" applyAlignment="1">
      <alignment horizontal="center" wrapText="1"/>
      <protection/>
    </xf>
    <xf numFmtId="203" fontId="8" fillId="0" borderId="10" xfId="62" applyNumberFormat="1" applyFont="1" applyFill="1" applyBorder="1" applyAlignment="1" applyProtection="1">
      <alignment/>
      <protection/>
    </xf>
    <xf numFmtId="203" fontId="8" fillId="0" borderId="10" xfId="62" applyNumberFormat="1" applyFont="1" applyFill="1" applyBorder="1" applyAlignment="1" applyProtection="1">
      <alignment horizontal="center"/>
      <protection/>
    </xf>
    <xf numFmtId="0" fontId="5" fillId="0" borderId="0" xfId="62" applyNumberFormat="1" applyFont="1" applyFill="1" applyBorder="1" applyAlignment="1" applyProtection="1">
      <alignment horizontal="center"/>
      <protection/>
    </xf>
    <xf numFmtId="203" fontId="5" fillId="0" borderId="0" xfId="62" applyNumberFormat="1" applyFont="1" applyFill="1" applyBorder="1" applyAlignment="1" applyProtection="1">
      <alignment/>
      <protection/>
    </xf>
    <xf numFmtId="203" fontId="5" fillId="0" borderId="0" xfId="62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203" fontId="8" fillId="0" borderId="0" xfId="0" applyNumberFormat="1" applyFont="1" applyBorder="1" applyAlignment="1">
      <alignment horizontal="center"/>
    </xf>
    <xf numFmtId="0" fontId="8" fillId="35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203" fontId="8" fillId="35" borderId="15" xfId="0" applyNumberFormat="1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203" fontId="8" fillId="35" borderId="19" xfId="0" applyNumberFormat="1" applyFont="1" applyFill="1" applyBorder="1" applyAlignment="1">
      <alignment horizontal="center"/>
    </xf>
    <xf numFmtId="202" fontId="8" fillId="35" borderId="15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9" fontId="64" fillId="0" borderId="18" xfId="0" applyNumberFormat="1" applyFont="1" applyFill="1" applyBorder="1" applyAlignment="1">
      <alignment/>
    </xf>
    <xf numFmtId="0" fontId="7" fillId="0" borderId="15" xfId="73" applyFont="1" applyFill="1" applyBorder="1" applyAlignment="1" quotePrefix="1">
      <alignment horizontal="center" wrapText="1"/>
      <protection/>
    </xf>
    <xf numFmtId="203" fontId="7" fillId="0" borderId="19" xfId="73" applyNumberFormat="1" applyFont="1" applyFill="1" applyBorder="1" applyAlignment="1" quotePrefix="1">
      <alignment horizontal="right" wrapText="1"/>
      <protection/>
    </xf>
    <xf numFmtId="202" fontId="5" fillId="0" borderId="18" xfId="42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/>
    </xf>
    <xf numFmtId="0" fontId="7" fillId="0" borderId="15" xfId="76" applyFont="1" applyFill="1" applyBorder="1" applyAlignment="1">
      <alignment wrapText="1"/>
      <protection/>
    </xf>
    <xf numFmtId="0" fontId="7" fillId="0" borderId="15" xfId="76" applyFont="1" applyFill="1" applyBorder="1" applyAlignment="1">
      <alignment horizontal="center" wrapText="1"/>
      <protection/>
    </xf>
    <xf numFmtId="203" fontId="7" fillId="0" borderId="19" xfId="76" applyNumberFormat="1" applyFont="1" applyFill="1" applyBorder="1" applyAlignment="1">
      <alignment horizontal="center" wrapText="1"/>
      <protection/>
    </xf>
    <xf numFmtId="202" fontId="7" fillId="0" borderId="15" xfId="42" applyNumberFormat="1" applyFont="1" applyFill="1" applyBorder="1" applyAlignment="1">
      <alignment horizontal="right" wrapText="1"/>
    </xf>
    <xf numFmtId="0" fontId="64" fillId="0" borderId="0" xfId="0" applyFont="1" applyBorder="1" applyAlignment="1">
      <alignment vertical="center"/>
    </xf>
    <xf numFmtId="0" fontId="64" fillId="0" borderId="17" xfId="0" applyFont="1" applyBorder="1" applyAlignment="1">
      <alignment/>
    </xf>
    <xf numFmtId="0" fontId="7" fillId="0" borderId="20" xfId="75" applyFont="1" applyFill="1" applyBorder="1" applyAlignment="1">
      <alignment horizontal="center" wrapText="1"/>
      <protection/>
    </xf>
    <xf numFmtId="203" fontId="7" fillId="0" borderId="0" xfId="75" applyNumberFormat="1" applyFont="1" applyFill="1" applyBorder="1" applyAlignment="1">
      <alignment horizontal="right" wrapText="1"/>
      <protection/>
    </xf>
    <xf numFmtId="202" fontId="5" fillId="0" borderId="17" xfId="42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center"/>
    </xf>
    <xf numFmtId="0" fontId="7" fillId="0" borderId="20" xfId="76" applyFont="1" applyFill="1" applyBorder="1" applyAlignment="1">
      <alignment wrapText="1"/>
      <protection/>
    </xf>
    <xf numFmtId="0" fontId="7" fillId="0" borderId="20" xfId="76" applyFont="1" applyFill="1" applyBorder="1" applyAlignment="1">
      <alignment horizontal="center" wrapText="1"/>
      <protection/>
    </xf>
    <xf numFmtId="203" fontId="7" fillId="0" borderId="0" xfId="76" applyNumberFormat="1" applyFont="1" applyFill="1" applyBorder="1" applyAlignment="1">
      <alignment horizontal="center" wrapText="1"/>
      <protection/>
    </xf>
    <xf numFmtId="202" fontId="7" fillId="0" borderId="20" xfId="42" applyNumberFormat="1" applyFont="1" applyFill="1" applyBorder="1" applyAlignment="1">
      <alignment horizontal="right" wrapText="1"/>
    </xf>
    <xf numFmtId="0" fontId="64" fillId="0" borderId="0" xfId="0" applyFont="1" applyBorder="1" applyAlignment="1">
      <alignment/>
    </xf>
    <xf numFmtId="203" fontId="64" fillId="0" borderId="17" xfId="0" applyNumberFormat="1" applyFont="1" applyBorder="1" applyAlignment="1">
      <alignment/>
    </xf>
    <xf numFmtId="0" fontId="64" fillId="0" borderId="20" xfId="0" applyNumberFormat="1" applyFont="1" applyBorder="1" applyAlignment="1">
      <alignment horizontal="center"/>
    </xf>
    <xf numFmtId="203" fontId="64" fillId="0" borderId="0" xfId="0" applyNumberFormat="1" applyFont="1" applyBorder="1" applyAlignment="1">
      <alignment horizontal="right"/>
    </xf>
    <xf numFmtId="203" fontId="64" fillId="0" borderId="17" xfId="0" applyNumberFormat="1" applyFont="1" applyBorder="1" applyAlignment="1">
      <alignment horizontal="right"/>
    </xf>
    <xf numFmtId="0" fontId="8" fillId="0" borderId="20" xfId="0" applyFont="1" applyFill="1" applyBorder="1" applyAlignment="1">
      <alignment horizontal="center"/>
    </xf>
    <xf numFmtId="0" fontId="64" fillId="0" borderId="17" xfId="0" applyFont="1" applyFill="1" applyBorder="1" applyAlignment="1">
      <alignment/>
    </xf>
    <xf numFmtId="0" fontId="7" fillId="0" borderId="20" xfId="73" applyFont="1" applyFill="1" applyBorder="1" applyAlignment="1" quotePrefix="1">
      <alignment horizontal="center" wrapText="1"/>
      <protection/>
    </xf>
    <xf numFmtId="203" fontId="7" fillId="0" borderId="0" xfId="73" applyNumberFormat="1" applyFont="1" applyFill="1" applyBorder="1" applyAlignment="1" quotePrefix="1">
      <alignment horizontal="right" wrapText="1"/>
      <protection/>
    </xf>
    <xf numFmtId="202" fontId="7" fillId="0" borderId="17" xfId="42" applyNumberFormat="1" applyFont="1" applyFill="1" applyBorder="1" applyAlignment="1">
      <alignment horizontal="right" wrapText="1"/>
    </xf>
    <xf numFmtId="0" fontId="7" fillId="0" borderId="20" xfId="77" applyFont="1" applyFill="1" applyBorder="1" applyAlignment="1">
      <alignment horizontal="center" wrapText="1"/>
      <protection/>
    </xf>
    <xf numFmtId="203" fontId="7" fillId="0" borderId="0" xfId="77" applyNumberFormat="1" applyFont="1" applyFill="1" applyBorder="1" applyAlignment="1">
      <alignment horizontal="center" wrapText="1"/>
      <protection/>
    </xf>
    <xf numFmtId="0" fontId="64" fillId="0" borderId="0" xfId="0" applyFont="1" applyBorder="1" applyAlignment="1">
      <alignment vertical="top"/>
    </xf>
    <xf numFmtId="0" fontId="64" fillId="0" borderId="21" xfId="0" applyFont="1" applyBorder="1" applyAlignment="1">
      <alignment vertical="top"/>
    </xf>
    <xf numFmtId="0" fontId="64" fillId="0" borderId="17" xfId="0" applyFont="1" applyBorder="1" applyAlignment="1">
      <alignment/>
    </xf>
    <xf numFmtId="49" fontId="7" fillId="0" borderId="20" xfId="69" applyNumberFormat="1" applyFont="1" applyFill="1" applyBorder="1" applyAlignment="1" quotePrefix="1">
      <alignment horizontal="center" wrapText="1"/>
      <protection/>
    </xf>
    <xf numFmtId="203" fontId="7" fillId="0" borderId="0" xfId="69" applyNumberFormat="1" applyFont="1" applyFill="1" applyBorder="1" applyAlignment="1">
      <alignment horizontal="right" wrapText="1"/>
      <protection/>
    </xf>
    <xf numFmtId="0" fontId="64" fillId="0" borderId="20" xfId="0" applyFont="1" applyBorder="1" applyAlignment="1">
      <alignment/>
    </xf>
    <xf numFmtId="0" fontId="7" fillId="0" borderId="20" xfId="74" applyFont="1" applyFill="1" applyBorder="1" applyAlignment="1" quotePrefix="1">
      <alignment horizontal="center" wrapText="1"/>
      <protection/>
    </xf>
    <xf numFmtId="203" fontId="7" fillId="0" borderId="0" xfId="74" applyNumberFormat="1" applyFont="1" applyFill="1" applyBorder="1" applyAlignment="1" quotePrefix="1">
      <alignment horizontal="right" wrapText="1"/>
      <protection/>
    </xf>
    <xf numFmtId="202" fontId="7" fillId="0" borderId="17" xfId="42" applyNumberFormat="1" applyFont="1" applyFill="1" applyBorder="1" applyAlignment="1">
      <alignment horizontal="right"/>
    </xf>
    <xf numFmtId="0" fontId="64" fillId="0" borderId="17" xfId="0" applyFont="1" applyBorder="1" applyAlignment="1">
      <alignment vertical="center"/>
    </xf>
    <xf numFmtId="0" fontId="64" fillId="0" borderId="20" xfId="0" applyFont="1" applyBorder="1" applyAlignment="1">
      <alignment horizontal="center"/>
    </xf>
    <xf numFmtId="0" fontId="7" fillId="0" borderId="17" xfId="74" applyFont="1" applyFill="1" applyBorder="1" applyAlignment="1">
      <alignment wrapText="1"/>
      <protection/>
    </xf>
    <xf numFmtId="0" fontId="11" fillId="0" borderId="20" xfId="76" applyFont="1" applyFill="1" applyBorder="1" applyAlignment="1">
      <alignment wrapText="1"/>
      <protection/>
    </xf>
    <xf numFmtId="49" fontId="64" fillId="0" borderId="17" xfId="0" applyNumberFormat="1" applyFont="1" applyFill="1" applyBorder="1" applyAlignment="1">
      <alignment/>
    </xf>
    <xf numFmtId="49" fontId="7" fillId="0" borderId="20" xfId="69" applyNumberFormat="1" applyFont="1" applyFill="1" applyBorder="1" applyAlignment="1">
      <alignment horizontal="center" wrapText="1"/>
      <protection/>
    </xf>
    <xf numFmtId="202" fontId="5" fillId="0" borderId="17" xfId="42" applyNumberFormat="1" applyFont="1" applyFill="1" applyBorder="1" applyAlignment="1">
      <alignment/>
    </xf>
    <xf numFmtId="203" fontId="7" fillId="0" borderId="0" xfId="69" applyNumberFormat="1" applyFont="1" applyFill="1" applyBorder="1" applyAlignment="1">
      <alignment horizontal="center" wrapText="1"/>
      <protection/>
    </xf>
    <xf numFmtId="0" fontId="5" fillId="0" borderId="22" xfId="0" applyFont="1" applyFill="1" applyBorder="1" applyAlignment="1">
      <alignment horizontal="center"/>
    </xf>
    <xf numFmtId="0" fontId="64" fillId="0" borderId="22" xfId="0" applyFont="1" applyBorder="1" applyAlignment="1">
      <alignment/>
    </xf>
    <xf numFmtId="0" fontId="7" fillId="0" borderId="16" xfId="66" applyFont="1" applyFill="1" applyBorder="1" applyAlignment="1">
      <alignment horizontal="center" wrapText="1"/>
      <protection/>
    </xf>
    <xf numFmtId="203" fontId="7" fillId="0" borderId="23" xfId="66" applyNumberFormat="1" applyFont="1" applyFill="1" applyBorder="1" applyAlignment="1">
      <alignment horizontal="center" wrapText="1"/>
      <protection/>
    </xf>
    <xf numFmtId="194" fontId="64" fillId="0" borderId="22" xfId="42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16" xfId="0" applyFont="1" applyBorder="1" applyAlignment="1">
      <alignment horizontal="center"/>
    </xf>
    <xf numFmtId="203" fontId="64" fillId="0" borderId="23" xfId="0" applyNumberFormat="1" applyFont="1" applyBorder="1" applyAlignment="1">
      <alignment horizontal="center"/>
    </xf>
    <xf numFmtId="202" fontId="64" fillId="0" borderId="16" xfId="0" applyNumberFormat="1" applyFont="1" applyBorder="1" applyAlignment="1">
      <alignment/>
    </xf>
    <xf numFmtId="203" fontId="65" fillId="35" borderId="24" xfId="0" applyNumberFormat="1" applyFont="1" applyFill="1" applyBorder="1" applyAlignment="1">
      <alignment horizontal="center"/>
    </xf>
    <xf numFmtId="202" fontId="8" fillId="35" borderId="16" xfId="0" applyNumberFormat="1" applyFont="1" applyFill="1" applyBorder="1" applyAlignment="1">
      <alignment/>
    </xf>
    <xf numFmtId="203" fontId="65" fillId="35" borderId="16" xfId="0" applyNumberFormat="1" applyFont="1" applyFill="1" applyBorder="1" applyAlignment="1">
      <alignment horizontal="center"/>
    </xf>
    <xf numFmtId="202" fontId="65" fillId="35" borderId="16" xfId="0" applyNumberFormat="1" applyFont="1" applyFill="1" applyBorder="1" applyAlignment="1">
      <alignment horizontal="right"/>
    </xf>
    <xf numFmtId="0" fontId="65" fillId="0" borderId="0" xfId="0" applyFont="1" applyBorder="1" applyAlignment="1">
      <alignment/>
    </xf>
    <xf numFmtId="0" fontId="65" fillId="0" borderId="20" xfId="0" applyFont="1" applyBorder="1" applyAlignment="1">
      <alignment horizontal="center"/>
    </xf>
    <xf numFmtId="0" fontId="65" fillId="0" borderId="20" xfId="0" applyFont="1" applyBorder="1" applyAlignment="1">
      <alignment/>
    </xf>
    <xf numFmtId="203" fontId="65" fillId="0" borderId="20" xfId="0" applyNumberFormat="1" applyFont="1" applyBorder="1" applyAlignment="1">
      <alignment horizontal="center"/>
    </xf>
    <xf numFmtId="203" fontId="65" fillId="0" borderId="25" xfId="0" applyNumberFormat="1" applyFont="1" applyBorder="1" applyAlignment="1">
      <alignment horizontal="center"/>
    </xf>
    <xf numFmtId="0" fontId="65" fillId="0" borderId="25" xfId="0" applyFont="1" applyBorder="1" applyAlignment="1">
      <alignment horizontal="center"/>
    </xf>
    <xf numFmtId="0" fontId="65" fillId="0" borderId="25" xfId="0" applyFont="1" applyBorder="1" applyAlignment="1">
      <alignment/>
    </xf>
    <xf numFmtId="0" fontId="65" fillId="0" borderId="26" xfId="0" applyFont="1" applyBorder="1" applyAlignment="1">
      <alignment horizontal="center"/>
    </xf>
    <xf numFmtId="203" fontId="65" fillId="0" borderId="17" xfId="0" applyNumberFormat="1" applyFont="1" applyBorder="1" applyAlignment="1">
      <alignment horizontal="center"/>
    </xf>
    <xf numFmtId="202" fontId="8" fillId="0" borderId="20" xfId="42" applyNumberFormat="1" applyFont="1" applyFill="1" applyBorder="1" applyAlignment="1">
      <alignment/>
    </xf>
    <xf numFmtId="0" fontId="65" fillId="0" borderId="0" xfId="0" applyFont="1" applyAlignment="1">
      <alignment/>
    </xf>
    <xf numFmtId="0" fontId="65" fillId="35" borderId="25" xfId="0" applyFont="1" applyFill="1" applyBorder="1" applyAlignment="1">
      <alignment horizontal="center"/>
    </xf>
    <xf numFmtId="203" fontId="65" fillId="35" borderId="25" xfId="0" applyNumberFormat="1" applyFont="1" applyFill="1" applyBorder="1" applyAlignment="1">
      <alignment horizontal="center"/>
    </xf>
    <xf numFmtId="0" fontId="65" fillId="35" borderId="25" xfId="0" applyFont="1" applyFill="1" applyBorder="1" applyAlignment="1">
      <alignment/>
    </xf>
    <xf numFmtId="0" fontId="65" fillId="35" borderId="26" xfId="0" applyFont="1" applyFill="1" applyBorder="1" applyAlignment="1">
      <alignment horizontal="center"/>
    </xf>
    <xf numFmtId="203" fontId="65" fillId="35" borderId="26" xfId="0" applyNumberFormat="1" applyFont="1" applyFill="1" applyBorder="1" applyAlignment="1">
      <alignment horizontal="center"/>
    </xf>
    <xf numFmtId="202" fontId="9" fillId="35" borderId="25" xfId="42" applyNumberFormat="1" applyFont="1" applyFill="1" applyBorder="1" applyAlignment="1">
      <alignment/>
    </xf>
    <xf numFmtId="0" fontId="64" fillId="0" borderId="0" xfId="0" applyFont="1" applyFill="1" applyBorder="1" applyAlignment="1">
      <alignment horizontal="center"/>
    </xf>
    <xf numFmtId="203" fontId="64" fillId="0" borderId="0" xfId="0" applyNumberFormat="1" applyFont="1" applyFill="1" applyBorder="1" applyAlignment="1">
      <alignment horizontal="center"/>
    </xf>
    <xf numFmtId="194" fontId="5" fillId="0" borderId="0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202" fontId="64" fillId="0" borderId="0" xfId="0" applyNumberFormat="1" applyFont="1" applyFill="1" applyBorder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203" fontId="64" fillId="0" borderId="0" xfId="0" applyNumberFormat="1" applyFont="1" applyAlignment="1">
      <alignment horizontal="center"/>
    </xf>
    <xf numFmtId="202" fontId="64" fillId="0" borderId="0" xfId="0" applyNumberFormat="1" applyFont="1" applyAlignment="1">
      <alignment/>
    </xf>
    <xf numFmtId="194" fontId="5" fillId="0" borderId="0" xfId="42" applyNumberFormat="1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5" fillId="35" borderId="26" xfId="0" applyFont="1" applyFill="1" applyBorder="1" applyAlignment="1">
      <alignment horizontal="center"/>
    </xf>
    <xf numFmtId="0" fontId="65" fillId="35" borderId="23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0" fontId="63" fillId="36" borderId="10" xfId="0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204" fontId="13" fillId="0" borderId="10" xfId="0" applyNumberFormat="1" applyFont="1" applyBorder="1" applyAlignment="1">
      <alignment/>
    </xf>
    <xf numFmtId="205" fontId="13" fillId="0" borderId="10" xfId="0" applyNumberFormat="1" applyFont="1" applyBorder="1" applyAlignment="1">
      <alignment/>
    </xf>
    <xf numFmtId="204" fontId="63" fillId="0" borderId="10" xfId="0" applyNumberFormat="1" applyFont="1" applyBorder="1" applyAlignment="1">
      <alignment horizontal="center"/>
    </xf>
    <xf numFmtId="0" fontId="66" fillId="0" borderId="10" xfId="0" applyFont="1" applyBorder="1" applyAlignment="1">
      <alignment/>
    </xf>
    <xf numFmtId="204" fontId="66" fillId="0" borderId="10" xfId="0" applyNumberFormat="1" applyFont="1" applyBorder="1" applyAlignment="1">
      <alignment/>
    </xf>
    <xf numFmtId="202" fontId="66" fillId="0" borderId="0" xfId="42" applyNumberFormat="1" applyFont="1" applyAlignment="1">
      <alignment/>
    </xf>
    <xf numFmtId="204" fontId="66" fillId="0" borderId="0" xfId="42" applyNumberFormat="1" applyFont="1" applyAlignment="1">
      <alignment/>
    </xf>
    <xf numFmtId="0" fontId="66" fillId="0" borderId="0" xfId="0" applyFont="1" applyAlignment="1">
      <alignment/>
    </xf>
    <xf numFmtId="194" fontId="66" fillId="0" borderId="0" xfId="0" applyNumberFormat="1" applyFont="1" applyAlignment="1">
      <alignment/>
    </xf>
    <xf numFmtId="194" fontId="63" fillId="0" borderId="0" xfId="0" applyNumberFormat="1" applyFont="1" applyAlignment="1">
      <alignment/>
    </xf>
    <xf numFmtId="205" fontId="63" fillId="0" borderId="0" xfId="0" applyNumberFormat="1" applyFont="1" applyAlignment="1">
      <alignment/>
    </xf>
    <xf numFmtId="0" fontId="63" fillId="0" borderId="0" xfId="63" applyFont="1" applyBorder="1" applyAlignment="1">
      <alignment horizontal="center" vertical="center" wrapText="1"/>
      <protection/>
    </xf>
    <xf numFmtId="0" fontId="63" fillId="16" borderId="27" xfId="63" applyFont="1" applyFill="1" applyBorder="1" applyAlignment="1">
      <alignment horizontal="center"/>
      <protection/>
    </xf>
    <xf numFmtId="0" fontId="63" fillId="16" borderId="28" xfId="63" applyFont="1" applyFill="1" applyBorder="1" applyAlignment="1">
      <alignment horizontal="center" vertical="center"/>
      <protection/>
    </xf>
    <xf numFmtId="203" fontId="63" fillId="16" borderId="25" xfId="63" applyNumberFormat="1" applyFont="1" applyFill="1" applyBorder="1" applyAlignment="1">
      <alignment horizontal="center" vertical="center"/>
      <protection/>
    </xf>
    <xf numFmtId="202" fontId="63" fillId="16" borderId="25" xfId="61" applyNumberFormat="1" applyFont="1" applyFill="1" applyBorder="1" applyAlignment="1">
      <alignment horizontal="center" vertical="center"/>
    </xf>
    <xf numFmtId="0" fontId="66" fillId="0" borderId="29" xfId="63" applyFont="1" applyBorder="1" applyAlignment="1">
      <alignment horizontal="center"/>
      <protection/>
    </xf>
    <xf numFmtId="0" fontId="66" fillId="0" borderId="30" xfId="63" applyFont="1" applyBorder="1">
      <alignment/>
      <protection/>
    </xf>
    <xf numFmtId="203" fontId="66" fillId="0" borderId="31" xfId="63" applyNumberFormat="1" applyFont="1" applyBorder="1">
      <alignment/>
      <protection/>
    </xf>
    <xf numFmtId="206" fontId="66" fillId="0" borderId="31" xfId="63" applyNumberFormat="1" applyFont="1" applyBorder="1" applyAlignment="1">
      <alignment horizontal="center"/>
      <protection/>
    </xf>
    <xf numFmtId="0" fontId="66" fillId="0" borderId="32" xfId="63" applyFont="1" applyBorder="1" applyAlignment="1">
      <alignment horizontal="center"/>
      <protection/>
    </xf>
    <xf numFmtId="0" fontId="66" fillId="0" borderId="0" xfId="63" applyFont="1" applyBorder="1">
      <alignment/>
      <protection/>
    </xf>
    <xf numFmtId="203" fontId="66" fillId="0" borderId="33" xfId="63" applyNumberFormat="1" applyFont="1" applyBorder="1">
      <alignment/>
      <protection/>
    </xf>
    <xf numFmtId="206" fontId="66" fillId="0" borderId="33" xfId="63" applyNumberFormat="1" applyFont="1" applyBorder="1" applyAlignment="1">
      <alignment horizontal="center"/>
      <protection/>
    </xf>
    <xf numFmtId="0" fontId="66" fillId="0" borderId="11" xfId="63" applyFont="1" applyBorder="1">
      <alignment/>
      <protection/>
    </xf>
    <xf numFmtId="206" fontId="66" fillId="0" borderId="34" xfId="63" applyNumberFormat="1" applyFont="1" applyBorder="1" applyAlignment="1">
      <alignment horizontal="center"/>
      <protection/>
    </xf>
    <xf numFmtId="4" fontId="66" fillId="0" borderId="25" xfId="63" applyNumberFormat="1" applyFont="1" applyBorder="1" applyAlignment="1">
      <alignment horizontal="center" vertical="center"/>
      <protection/>
    </xf>
    <xf numFmtId="203" fontId="67" fillId="0" borderId="33" xfId="63" applyNumberFormat="1" applyFont="1" applyBorder="1" applyAlignment="1">
      <alignment horizontal="right"/>
      <protection/>
    </xf>
    <xf numFmtId="206" fontId="67" fillId="0" borderId="33" xfId="63" applyNumberFormat="1" applyFont="1" applyBorder="1" applyAlignment="1">
      <alignment horizontal="center"/>
      <protection/>
    </xf>
    <xf numFmtId="0" fontId="63" fillId="0" borderId="32" xfId="63" applyFont="1" applyBorder="1" applyAlignment="1">
      <alignment horizontal="center"/>
      <protection/>
    </xf>
    <xf numFmtId="0" fontId="63" fillId="0" borderId="11" xfId="63" applyFont="1" applyFill="1" applyBorder="1">
      <alignment/>
      <protection/>
    </xf>
    <xf numFmtId="203" fontId="63" fillId="0" borderId="33" xfId="63" applyNumberFormat="1" applyFont="1" applyFill="1" applyBorder="1" applyAlignment="1">
      <alignment horizontal="right"/>
      <protection/>
    </xf>
    <xf numFmtId="206" fontId="63" fillId="0" borderId="33" xfId="63" applyNumberFormat="1" applyFont="1" applyBorder="1" applyAlignment="1">
      <alignment horizontal="center"/>
      <protection/>
    </xf>
    <xf numFmtId="203" fontId="67" fillId="0" borderId="35" xfId="63" applyNumberFormat="1" applyFont="1" applyFill="1" applyBorder="1" applyAlignment="1">
      <alignment horizontal="right"/>
      <protection/>
    </xf>
    <xf numFmtId="206" fontId="67" fillId="0" borderId="35" xfId="63" applyNumberFormat="1" applyFont="1" applyBorder="1" applyAlignment="1">
      <alignment horizontal="center"/>
      <protection/>
    </xf>
    <xf numFmtId="0" fontId="66" fillId="0" borderId="0" xfId="63" applyFont="1" applyAlignment="1">
      <alignment horizontal="center"/>
      <protection/>
    </xf>
    <xf numFmtId="0" fontId="66" fillId="0" borderId="0" xfId="63" applyFont="1">
      <alignment/>
      <protection/>
    </xf>
    <xf numFmtId="203" fontId="66" fillId="0" borderId="0" xfId="63" applyNumberFormat="1" applyFont="1">
      <alignment/>
      <protection/>
    </xf>
    <xf numFmtId="202" fontId="66" fillId="0" borderId="0" xfId="63" applyNumberFormat="1" applyFont="1">
      <alignment/>
      <protection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0" fontId="14" fillId="35" borderId="15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4" fontId="14" fillId="35" borderId="25" xfId="0" applyNumberFormat="1" applyFont="1" applyFill="1" applyBorder="1" applyAlignment="1">
      <alignment horizontal="center"/>
    </xf>
    <xf numFmtId="0" fontId="14" fillId="35" borderId="20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/>
    </xf>
    <xf numFmtId="0" fontId="14" fillId="35" borderId="15" xfId="0" applyFont="1" applyFill="1" applyBorder="1" applyAlignment="1">
      <alignment horizontal="center"/>
    </xf>
    <xf numFmtId="4" fontId="14" fillId="35" borderId="15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top"/>
    </xf>
    <xf numFmtId="0" fontId="61" fillId="0" borderId="18" xfId="0" applyFont="1" applyFill="1" applyBorder="1" applyAlignment="1">
      <alignment/>
    </xf>
    <xf numFmtId="0" fontId="3" fillId="0" borderId="15" xfId="73" applyFont="1" applyFill="1" applyBorder="1" applyAlignment="1" quotePrefix="1">
      <alignment horizontal="center" wrapText="1"/>
      <protection/>
    </xf>
    <xf numFmtId="4" fontId="3" fillId="0" borderId="15" xfId="73" applyNumberFormat="1" applyFont="1" applyFill="1" applyBorder="1" applyAlignment="1" quotePrefix="1">
      <alignment horizontal="right" wrapText="1"/>
      <protection/>
    </xf>
    <xf numFmtId="4" fontId="3" fillId="0" borderId="18" xfId="42" applyNumberFormat="1" applyFont="1" applyFill="1" applyBorder="1" applyAlignment="1">
      <alignment horizontal="right" wrapText="1"/>
    </xf>
    <xf numFmtId="0" fontId="14" fillId="0" borderId="15" xfId="0" applyFont="1" applyFill="1" applyBorder="1" applyAlignment="1">
      <alignment horizontal="center" vertical="center"/>
    </xf>
    <xf numFmtId="0" fontId="7" fillId="0" borderId="0" xfId="76" applyFont="1" applyFill="1" applyBorder="1" applyAlignment="1">
      <alignment wrapText="1"/>
      <protection/>
    </xf>
    <xf numFmtId="0" fontId="3" fillId="0" borderId="18" xfId="76" applyFont="1" applyFill="1" applyBorder="1" applyAlignment="1">
      <alignment horizontal="center" wrapText="1"/>
      <protection/>
    </xf>
    <xf numFmtId="4" fontId="3" fillId="0" borderId="15" xfId="77" applyNumberFormat="1" applyFont="1" applyFill="1" applyBorder="1" applyAlignment="1">
      <alignment horizontal="right" wrapText="1"/>
      <protection/>
    </xf>
    <xf numFmtId="4" fontId="3" fillId="0" borderId="15" xfId="42" applyNumberFormat="1" applyFont="1" applyFill="1" applyBorder="1" applyAlignment="1">
      <alignment horizontal="right" wrapText="1"/>
    </xf>
    <xf numFmtId="0" fontId="14" fillId="0" borderId="20" xfId="0" applyFont="1" applyFill="1" applyBorder="1" applyAlignment="1">
      <alignment horizontal="center"/>
    </xf>
    <xf numFmtId="49" fontId="61" fillId="0" borderId="17" xfId="0" applyNumberFormat="1" applyFont="1" applyFill="1" applyBorder="1" applyAlignment="1">
      <alignment/>
    </xf>
    <xf numFmtId="0" fontId="3" fillId="0" borderId="20" xfId="73" applyFont="1" applyFill="1" applyBorder="1" applyAlignment="1" quotePrefix="1">
      <alignment horizontal="center" wrapText="1"/>
      <protection/>
    </xf>
    <xf numFmtId="4" fontId="3" fillId="0" borderId="20" xfId="73" applyNumberFormat="1" applyFont="1" applyFill="1" applyBorder="1" applyAlignment="1" quotePrefix="1">
      <alignment horizontal="right" wrapText="1"/>
      <protection/>
    </xf>
    <xf numFmtId="4" fontId="14" fillId="0" borderId="17" xfId="42" applyNumberFormat="1" applyFont="1" applyFill="1" applyBorder="1" applyAlignment="1">
      <alignment horizontal="right"/>
    </xf>
    <xf numFmtId="0" fontId="14" fillId="0" borderId="20" xfId="0" applyFont="1" applyFill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61" fillId="0" borderId="17" xfId="0" applyFont="1" applyBorder="1" applyAlignment="1">
      <alignment horizontal="center" vertical="center"/>
    </xf>
    <xf numFmtId="4" fontId="3" fillId="0" borderId="20" xfId="76" applyNumberFormat="1" applyFont="1" applyFill="1" applyBorder="1" applyAlignment="1">
      <alignment horizontal="right" wrapText="1"/>
      <protection/>
    </xf>
    <xf numFmtId="4" fontId="3" fillId="0" borderId="20" xfId="42" applyNumberFormat="1" applyFont="1" applyFill="1" applyBorder="1" applyAlignment="1">
      <alignment horizontal="right" wrapText="1"/>
    </xf>
    <xf numFmtId="0" fontId="61" fillId="0" borderId="0" xfId="0" applyFont="1" applyBorder="1" applyAlignment="1">
      <alignment/>
    </xf>
    <xf numFmtId="0" fontId="3" fillId="0" borderId="36" xfId="75" applyFont="1" applyFill="1" applyBorder="1" applyAlignment="1">
      <alignment horizontal="center" wrapText="1"/>
      <protection/>
    </xf>
    <xf numFmtId="4" fontId="3" fillId="0" borderId="20" xfId="75" applyNumberFormat="1" applyFont="1" applyFill="1" applyBorder="1" applyAlignment="1">
      <alignment horizontal="right" wrapText="1"/>
      <protection/>
    </xf>
    <xf numFmtId="0" fontId="3" fillId="0" borderId="17" xfId="76" applyFont="1" applyFill="1" applyBorder="1" applyAlignment="1">
      <alignment horizontal="center" wrapText="1"/>
      <protection/>
    </xf>
    <xf numFmtId="0" fontId="61" fillId="0" borderId="17" xfId="0" applyFont="1" applyBorder="1" applyAlignment="1">
      <alignment/>
    </xf>
    <xf numFmtId="0" fontId="3" fillId="0" borderId="36" xfId="75" applyFont="1" applyFill="1" applyBorder="1" applyAlignment="1" quotePrefix="1">
      <alignment horizontal="center" wrapText="1"/>
      <protection/>
    </xf>
    <xf numFmtId="49" fontId="3" fillId="0" borderId="20" xfId="69" applyNumberFormat="1" applyFont="1" applyFill="1" applyBorder="1" applyAlignment="1">
      <alignment horizontal="center" wrapText="1"/>
      <protection/>
    </xf>
    <xf numFmtId="4" fontId="3" fillId="0" borderId="20" xfId="69" applyNumberFormat="1" applyFont="1" applyFill="1" applyBorder="1" applyAlignment="1">
      <alignment horizontal="right" wrapText="1"/>
      <protection/>
    </xf>
    <xf numFmtId="0" fontId="61" fillId="0" borderId="20" xfId="0" applyFont="1" applyBorder="1" applyAlignment="1">
      <alignment horizontal="center"/>
    </xf>
    <xf numFmtId="0" fontId="3" fillId="0" borderId="17" xfId="74" applyFont="1" applyFill="1" applyBorder="1" applyAlignment="1">
      <alignment wrapText="1"/>
      <protection/>
    </xf>
    <xf numFmtId="0" fontId="3" fillId="0" borderId="20" xfId="74" applyFont="1" applyFill="1" applyBorder="1" applyAlignment="1" quotePrefix="1">
      <alignment horizontal="center" wrapText="1"/>
      <protection/>
    </xf>
    <xf numFmtId="4" fontId="3" fillId="0" borderId="20" xfId="74" applyNumberFormat="1" applyFont="1" applyFill="1" applyBorder="1" applyAlignment="1" quotePrefix="1">
      <alignment horizontal="right" wrapText="1"/>
      <protection/>
    </xf>
    <xf numFmtId="0" fontId="7" fillId="0" borderId="20" xfId="74" applyFont="1" applyFill="1" applyBorder="1" applyAlignment="1">
      <alignment wrapText="1"/>
      <protection/>
    </xf>
    <xf numFmtId="0" fontId="3" fillId="0" borderId="0" xfId="74" applyFont="1" applyFill="1" applyBorder="1" applyAlignment="1" quotePrefix="1">
      <alignment horizontal="center" wrapText="1"/>
      <protection/>
    </xf>
    <xf numFmtId="4" fontId="3" fillId="0" borderId="20" xfId="74" applyNumberFormat="1" applyFont="1" applyFill="1" applyBorder="1" applyAlignment="1">
      <alignment horizontal="right" wrapText="1"/>
      <protection/>
    </xf>
    <xf numFmtId="49" fontId="61" fillId="0" borderId="20" xfId="0" applyNumberFormat="1" applyFont="1" applyFill="1" applyBorder="1" applyAlignment="1">
      <alignment/>
    </xf>
    <xf numFmtId="49" fontId="3" fillId="0" borderId="0" xfId="69" applyNumberFormat="1" applyFont="1" applyFill="1" applyBorder="1" applyAlignment="1">
      <alignment horizontal="center" wrapText="1"/>
      <protection/>
    </xf>
    <xf numFmtId="0" fontId="14" fillId="0" borderId="16" xfId="0" applyFont="1" applyFill="1" applyBorder="1" applyAlignment="1">
      <alignment horizontal="center"/>
    </xf>
    <xf numFmtId="0" fontId="61" fillId="0" borderId="16" xfId="0" applyFont="1" applyBorder="1" applyAlignment="1">
      <alignment/>
    </xf>
    <xf numFmtId="0" fontId="3" fillId="0" borderId="23" xfId="66" applyFont="1" applyFill="1" applyBorder="1" applyAlignment="1">
      <alignment horizontal="center" wrapText="1"/>
      <protection/>
    </xf>
    <xf numFmtId="4" fontId="3" fillId="0" borderId="16" xfId="66" applyNumberFormat="1" applyFont="1" applyFill="1" applyBorder="1" applyAlignment="1">
      <alignment horizontal="right" wrapText="1"/>
      <protection/>
    </xf>
    <xf numFmtId="4" fontId="61" fillId="0" borderId="22" xfId="42" applyNumberFormat="1" applyFont="1" applyBorder="1" applyAlignment="1">
      <alignment horizontal="right"/>
    </xf>
    <xf numFmtId="0" fontId="61" fillId="0" borderId="16" xfId="0" applyFont="1" applyBorder="1" applyAlignment="1">
      <alignment vertical="center"/>
    </xf>
    <xf numFmtId="0" fontId="64" fillId="0" borderId="23" xfId="0" applyFont="1" applyBorder="1" applyAlignment="1">
      <alignment/>
    </xf>
    <xf numFmtId="0" fontId="61" fillId="0" borderId="16" xfId="0" applyFont="1" applyBorder="1" applyAlignment="1">
      <alignment horizontal="center"/>
    </xf>
    <xf numFmtId="4" fontId="61" fillId="0" borderId="16" xfId="0" applyNumberFormat="1" applyFont="1" applyBorder="1" applyAlignment="1">
      <alignment/>
    </xf>
    <xf numFmtId="4" fontId="62" fillId="35" borderId="24" xfId="0" applyNumberFormat="1" applyFont="1" applyFill="1" applyBorder="1" applyAlignment="1">
      <alignment horizontal="right"/>
    </xf>
    <xf numFmtId="4" fontId="15" fillId="35" borderId="16" xfId="0" applyNumberFormat="1" applyFont="1" applyFill="1" applyBorder="1" applyAlignment="1">
      <alignment horizontal="right"/>
    </xf>
    <xf numFmtId="4" fontId="62" fillId="35" borderId="24" xfId="0" applyNumberFormat="1" applyFont="1" applyFill="1" applyBorder="1" applyAlignment="1">
      <alignment horizontal="center"/>
    </xf>
    <xf numFmtId="4" fontId="62" fillId="35" borderId="16" xfId="0" applyNumberFormat="1" applyFont="1" applyFill="1" applyBorder="1" applyAlignment="1">
      <alignment horizontal="right"/>
    </xf>
    <xf numFmtId="0" fontId="62" fillId="0" borderId="17" xfId="0" applyFont="1" applyBorder="1" applyAlignment="1">
      <alignment horizontal="center"/>
    </xf>
    <xf numFmtId="4" fontId="62" fillId="0" borderId="37" xfId="0" applyNumberFormat="1" applyFont="1" applyBorder="1" applyAlignment="1">
      <alignment horizontal="right"/>
    </xf>
    <xf numFmtId="4" fontId="62" fillId="0" borderId="16" xfId="0" applyNumberFormat="1" applyFont="1" applyBorder="1" applyAlignment="1">
      <alignment horizontal="right"/>
    </xf>
    <xf numFmtId="0" fontId="62" fillId="0" borderId="18" xfId="0" applyFont="1" applyBorder="1" applyAlignment="1">
      <alignment horizontal="center"/>
    </xf>
    <xf numFmtId="4" fontId="62" fillId="0" borderId="37" xfId="0" applyNumberFormat="1" applyFont="1" applyBorder="1" applyAlignment="1">
      <alignment horizontal="center"/>
    </xf>
    <xf numFmtId="4" fontId="15" fillId="0" borderId="38" xfId="42" applyNumberFormat="1" applyFont="1" applyFill="1" applyBorder="1" applyAlignment="1">
      <alignment/>
    </xf>
    <xf numFmtId="0" fontId="62" fillId="35" borderId="26" xfId="0" applyFont="1" applyFill="1" applyBorder="1" applyAlignment="1">
      <alignment horizontal="center"/>
    </xf>
    <xf numFmtId="0" fontId="62" fillId="35" borderId="23" xfId="0" applyFont="1" applyFill="1" applyBorder="1" applyAlignment="1">
      <alignment horizontal="center"/>
    </xf>
    <xf numFmtId="0" fontId="62" fillId="35" borderId="24" xfId="0" applyFont="1" applyFill="1" applyBorder="1" applyAlignment="1">
      <alignment horizontal="center"/>
    </xf>
    <xf numFmtId="4" fontId="15" fillId="35" borderId="22" xfId="0" applyNumberFormat="1" applyFont="1" applyFill="1" applyBorder="1" applyAlignment="1">
      <alignment horizontal="right"/>
    </xf>
    <xf numFmtId="0" fontId="62" fillId="35" borderId="26" xfId="0" applyFont="1" applyFill="1" applyBorder="1" applyAlignment="1">
      <alignment/>
    </xf>
    <xf numFmtId="4" fontId="62" fillId="35" borderId="37" xfId="0" applyNumberFormat="1" applyFont="1" applyFill="1" applyBorder="1" applyAlignment="1">
      <alignment horizontal="center"/>
    </xf>
    <xf numFmtId="4" fontId="12" fillId="35" borderId="25" xfId="42" applyNumberFormat="1" applyFont="1" applyFill="1" applyBorder="1" applyAlignment="1">
      <alignment/>
    </xf>
    <xf numFmtId="194" fontId="61" fillId="0" borderId="0" xfId="42" applyFont="1" applyAlignment="1">
      <alignment horizontal="center"/>
    </xf>
    <xf numFmtId="4" fontId="61" fillId="0" borderId="0" xfId="0" applyNumberFormat="1" applyFont="1" applyAlignment="1">
      <alignment horizontal="right"/>
    </xf>
    <xf numFmtId="4" fontId="61" fillId="0" borderId="0" xfId="0" applyNumberFormat="1" applyFont="1" applyAlignment="1">
      <alignment/>
    </xf>
    <xf numFmtId="4" fontId="61" fillId="0" borderId="0" xfId="0" applyNumberFormat="1" applyFont="1" applyAlignment="1">
      <alignment horizontal="center"/>
    </xf>
    <xf numFmtId="0" fontId="64" fillId="0" borderId="10" xfId="0" applyFont="1" applyBorder="1" applyAlignment="1">
      <alignment horizontal="center"/>
    </xf>
    <xf numFmtId="0" fontId="16" fillId="0" borderId="0" xfId="62" applyNumberFormat="1" applyFont="1" applyFill="1" applyBorder="1" applyAlignment="1" applyProtection="1">
      <alignment/>
      <protection/>
    </xf>
    <xf numFmtId="203" fontId="16" fillId="0" borderId="0" xfId="62" applyNumberFormat="1" applyFont="1" applyFill="1" applyBorder="1" applyAlignment="1" applyProtection="1">
      <alignment/>
      <protection/>
    </xf>
    <xf numFmtId="203" fontId="18" fillId="0" borderId="10" xfId="66" applyNumberFormat="1" applyFont="1" applyFill="1" applyBorder="1" applyAlignment="1">
      <alignment horizontal="right" wrapText="1"/>
      <protection/>
    </xf>
    <xf numFmtId="203" fontId="17" fillId="0" borderId="10" xfId="62" applyNumberFormat="1" applyFont="1" applyFill="1" applyBorder="1" applyAlignment="1" applyProtection="1">
      <alignment/>
      <protection/>
    </xf>
    <xf numFmtId="0" fontId="16" fillId="0" borderId="0" xfId="62" applyNumberFormat="1" applyFont="1" applyFill="1" applyBorder="1" applyAlignment="1" applyProtection="1">
      <alignment horizontal="center"/>
      <protection/>
    </xf>
    <xf numFmtId="0" fontId="8" fillId="35" borderId="20" xfId="0" applyFont="1" applyFill="1" applyBorder="1" applyAlignment="1">
      <alignment horizontal="center" vertical="center"/>
    </xf>
    <xf numFmtId="0" fontId="7" fillId="0" borderId="39" xfId="76" applyFont="1" applyFill="1" applyBorder="1" applyAlignment="1">
      <alignment wrapText="1"/>
      <protection/>
    </xf>
    <xf numFmtId="0" fontId="7" fillId="0" borderId="40" xfId="76" applyFont="1" applyFill="1" applyBorder="1" applyAlignment="1">
      <alignment wrapText="1"/>
      <protection/>
    </xf>
    <xf numFmtId="0" fontId="64" fillId="0" borderId="40" xfId="0" applyFont="1" applyBorder="1" applyAlignment="1">
      <alignment/>
    </xf>
    <xf numFmtId="0" fontId="11" fillId="0" borderId="40" xfId="76" applyFont="1" applyFill="1" applyBorder="1" applyAlignment="1">
      <alignment wrapText="1"/>
      <protection/>
    </xf>
    <xf numFmtId="0" fontId="64" fillId="0" borderId="24" xfId="0" applyFont="1" applyBorder="1" applyAlignment="1">
      <alignment/>
    </xf>
    <xf numFmtId="0" fontId="61" fillId="0" borderId="12" xfId="0" applyFont="1" applyBorder="1" applyAlignment="1">
      <alignment/>
    </xf>
    <xf numFmtId="0" fontId="14" fillId="0" borderId="0" xfId="62" applyNumberFormat="1" applyFont="1" applyFill="1" applyBorder="1" applyAlignment="1" applyProtection="1">
      <alignment horizontal="center" vertical="center"/>
      <protection/>
    </xf>
    <xf numFmtId="0" fontId="14" fillId="0" borderId="0" xfId="62" applyNumberFormat="1" applyFont="1" applyFill="1" applyBorder="1" applyAlignment="1" applyProtection="1">
      <alignment/>
      <protection/>
    </xf>
    <xf numFmtId="203" fontId="14" fillId="0" borderId="0" xfId="62" applyNumberFormat="1" applyFont="1" applyFill="1" applyBorder="1" applyAlignment="1" applyProtection="1">
      <alignment/>
      <protection/>
    </xf>
    <xf numFmtId="0" fontId="19" fillId="33" borderId="10" xfId="62" applyNumberFormat="1" applyFont="1" applyFill="1" applyBorder="1" applyAlignment="1" applyProtection="1">
      <alignment horizontal="center"/>
      <protection/>
    </xf>
    <xf numFmtId="0" fontId="20" fillId="34" borderId="10" xfId="66" applyFont="1" applyFill="1" applyBorder="1" applyAlignment="1">
      <alignment horizontal="center"/>
      <protection/>
    </xf>
    <xf numFmtId="203" fontId="20" fillId="34" borderId="10" xfId="66" applyNumberFormat="1" applyFont="1" applyFill="1" applyBorder="1" applyAlignment="1">
      <alignment horizontal="center"/>
      <protection/>
    </xf>
    <xf numFmtId="0" fontId="14" fillId="0" borderId="10" xfId="62" applyNumberFormat="1" applyFont="1" applyFill="1" applyBorder="1" applyAlignment="1" applyProtection="1">
      <alignment horizontal="center" vertical="center"/>
      <protection/>
    </xf>
    <xf numFmtId="0" fontId="3" fillId="0" borderId="10" xfId="66" applyFont="1" applyFill="1" applyBorder="1" applyAlignment="1">
      <alignment wrapText="1"/>
      <protection/>
    </xf>
    <xf numFmtId="203" fontId="3" fillId="0" borderId="10" xfId="66" applyNumberFormat="1" applyFont="1" applyFill="1" applyBorder="1" applyAlignment="1">
      <alignment horizontal="right" wrapText="1"/>
      <protection/>
    </xf>
    <xf numFmtId="0" fontId="11" fillId="0" borderId="10" xfId="66" applyFont="1" applyFill="1" applyBorder="1" applyAlignment="1">
      <alignment wrapText="1"/>
      <protection/>
    </xf>
    <xf numFmtId="203" fontId="6" fillId="0" borderId="10" xfId="66" applyNumberFormat="1" applyFont="1" applyFill="1" applyBorder="1" applyAlignment="1">
      <alignment horizontal="right" wrapText="1"/>
      <protection/>
    </xf>
    <xf numFmtId="203" fontId="6" fillId="0" borderId="10" xfId="66" applyNumberFormat="1" applyFont="1" applyBorder="1">
      <alignment/>
      <protection/>
    </xf>
    <xf numFmtId="203" fontId="10" fillId="0" borderId="10" xfId="62" applyNumberFormat="1" applyFont="1" applyFill="1" applyBorder="1" applyAlignment="1" applyProtection="1">
      <alignment/>
      <protection/>
    </xf>
    <xf numFmtId="203" fontId="7" fillId="0" borderId="19" xfId="73" applyNumberFormat="1" applyFont="1" applyFill="1" applyBorder="1" applyAlignment="1" quotePrefix="1">
      <alignment wrapText="1"/>
      <protection/>
    </xf>
    <xf numFmtId="203" fontId="7" fillId="0" borderId="0" xfId="75" applyNumberFormat="1" applyFont="1" applyFill="1" applyBorder="1" applyAlignment="1">
      <alignment wrapText="1"/>
      <protection/>
    </xf>
    <xf numFmtId="203" fontId="64" fillId="0" borderId="0" xfId="0" applyNumberFormat="1" applyFont="1" applyBorder="1" applyAlignment="1">
      <alignment/>
    </xf>
    <xf numFmtId="203" fontId="7" fillId="0" borderId="0" xfId="73" applyNumberFormat="1" applyFont="1" applyFill="1" applyBorder="1" applyAlignment="1" quotePrefix="1">
      <alignment wrapText="1"/>
      <protection/>
    </xf>
    <xf numFmtId="203" fontId="7" fillId="0" borderId="0" xfId="69" applyNumberFormat="1" applyFont="1" applyFill="1" applyBorder="1" applyAlignment="1">
      <alignment wrapText="1"/>
      <protection/>
    </xf>
    <xf numFmtId="203" fontId="7" fillId="0" borderId="0" xfId="74" applyNumberFormat="1" applyFont="1" applyFill="1" applyBorder="1" applyAlignment="1" quotePrefix="1">
      <alignment wrapText="1"/>
      <protection/>
    </xf>
    <xf numFmtId="0" fontId="19" fillId="33" borderId="10" xfId="62" applyNumberFormat="1" applyFont="1" applyFill="1" applyBorder="1" applyAlignment="1" applyProtection="1">
      <alignment horizontal="center" vertical="center"/>
      <protection/>
    </xf>
    <xf numFmtId="0" fontId="20" fillId="34" borderId="10" xfId="66" applyFont="1" applyFill="1" applyBorder="1" applyAlignment="1">
      <alignment horizontal="center" vertical="center"/>
      <protection/>
    </xf>
    <xf numFmtId="203" fontId="20" fillId="34" borderId="10" xfId="66" applyNumberFormat="1" applyFont="1" applyFill="1" applyBorder="1" applyAlignment="1">
      <alignment horizontal="center" vertical="center"/>
      <protection/>
    </xf>
    <xf numFmtId="203" fontId="21" fillId="34" borderId="10" xfId="66" applyNumberFormat="1" applyFont="1" applyFill="1" applyBorder="1" applyAlignment="1">
      <alignment horizontal="center" vertical="center"/>
      <protection/>
    </xf>
    <xf numFmtId="0" fontId="14" fillId="0" borderId="10" xfId="62" applyNumberFormat="1" applyFont="1" applyFill="1" applyBorder="1" applyAlignment="1" applyProtection="1">
      <alignment horizontal="center"/>
      <protection/>
    </xf>
    <xf numFmtId="0" fontId="3" fillId="0" borderId="10" xfId="68" applyFont="1" applyFill="1" applyBorder="1" applyAlignment="1">
      <alignment wrapText="1"/>
      <protection/>
    </xf>
    <xf numFmtId="203" fontId="3" fillId="0" borderId="10" xfId="68" applyNumberFormat="1" applyFont="1" applyFill="1" applyBorder="1" applyAlignment="1">
      <alignment horizontal="right" wrapText="1"/>
      <protection/>
    </xf>
    <xf numFmtId="203" fontId="12" fillId="0" borderId="10" xfId="68" applyNumberFormat="1" applyFont="1" applyFill="1" applyBorder="1" applyAlignment="1">
      <alignment horizontal="right" wrapText="1"/>
      <protection/>
    </xf>
    <xf numFmtId="203" fontId="15" fillId="0" borderId="10" xfId="62" applyNumberFormat="1" applyFont="1" applyFill="1" applyBorder="1" applyAlignment="1" applyProtection="1">
      <alignment/>
      <protection/>
    </xf>
    <xf numFmtId="0" fontId="14" fillId="0" borderId="0" xfId="62" applyNumberFormat="1" applyFont="1" applyFill="1" applyBorder="1" applyAlignment="1" applyProtection="1">
      <alignment horizontal="center"/>
      <protection/>
    </xf>
    <xf numFmtId="0" fontId="22" fillId="0" borderId="39" xfId="76" applyFont="1" applyFill="1" applyBorder="1" applyAlignment="1">
      <alignment wrapText="1"/>
      <protection/>
    </xf>
    <xf numFmtId="199" fontId="3" fillId="0" borderId="10" xfId="68" applyNumberFormat="1" applyFont="1" applyFill="1" applyBorder="1" applyAlignment="1">
      <alignment horizontal="right" wrapText="1"/>
      <protection/>
    </xf>
    <xf numFmtId="194" fontId="3" fillId="0" borderId="11" xfId="42" applyFont="1" applyFill="1" applyBorder="1" applyAlignment="1">
      <alignment horizontal="right" wrapText="1"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203" fontId="14" fillId="0" borderId="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3" fillId="0" borderId="10" xfId="70" applyFont="1" applyFill="1" applyBorder="1" applyAlignment="1">
      <alignment wrapText="1"/>
      <protection/>
    </xf>
    <xf numFmtId="203" fontId="3" fillId="0" borderId="10" xfId="70" applyNumberFormat="1" applyFont="1" applyFill="1" applyBorder="1" applyAlignment="1">
      <alignment horizontal="right" wrapText="1"/>
      <protection/>
    </xf>
    <xf numFmtId="203" fontId="12" fillId="0" borderId="10" xfId="70" applyNumberFormat="1" applyFont="1" applyFill="1" applyBorder="1" applyAlignment="1">
      <alignment horizontal="right" wrapText="1"/>
      <protection/>
    </xf>
    <xf numFmtId="203" fontId="15" fillId="0" borderId="10" xfId="0" applyNumberFormat="1" applyFont="1" applyFill="1" applyBorder="1" applyAlignment="1" applyProtection="1">
      <alignment/>
      <protection/>
    </xf>
    <xf numFmtId="0" fontId="8" fillId="35" borderId="18" xfId="0" applyFont="1" applyFill="1" applyBorder="1" applyAlignment="1">
      <alignment horizontal="center" vertical="center"/>
    </xf>
    <xf numFmtId="203" fontId="8" fillId="35" borderId="19" xfId="0" applyNumberFormat="1" applyFont="1" applyFill="1" applyBorder="1" applyAlignment="1">
      <alignment horizontal="center" vertical="center"/>
    </xf>
    <xf numFmtId="202" fontId="8" fillId="35" borderId="15" xfId="0" applyNumberFormat="1" applyFont="1" applyFill="1" applyBorder="1" applyAlignment="1">
      <alignment horizontal="center" vertical="center"/>
    </xf>
    <xf numFmtId="201" fontId="3" fillId="0" borderId="10" xfId="72" applyNumberFormat="1" applyFont="1" applyFill="1" applyBorder="1" applyAlignment="1">
      <alignment horizontal="center" wrapText="1"/>
      <protection/>
    </xf>
    <xf numFmtId="201" fontId="3" fillId="0" borderId="10" xfId="71" applyNumberFormat="1" applyFont="1" applyFill="1" applyBorder="1" applyAlignment="1">
      <alignment horizontal="center" wrapText="1"/>
      <protection/>
    </xf>
    <xf numFmtId="202" fontId="61" fillId="0" borderId="11" xfId="42" applyNumberFormat="1" applyFont="1" applyBorder="1" applyAlignment="1">
      <alignment horizontal="right"/>
    </xf>
    <xf numFmtId="0" fontId="61" fillId="0" borderId="10" xfId="0" applyFont="1" applyFill="1" applyBorder="1" applyAlignment="1">
      <alignment horizontal="center"/>
    </xf>
    <xf numFmtId="194" fontId="3" fillId="0" borderId="10" xfId="42" applyFont="1" applyFill="1" applyBorder="1" applyAlignment="1">
      <alignment horizontal="center" wrapText="1"/>
    </xf>
    <xf numFmtId="0" fontId="61" fillId="0" borderId="10" xfId="0" applyFont="1" applyBorder="1" applyAlignment="1">
      <alignment/>
    </xf>
    <xf numFmtId="0" fontId="8" fillId="33" borderId="10" xfId="62" applyNumberFormat="1" applyFont="1" applyFill="1" applyBorder="1" applyAlignment="1" applyProtection="1">
      <alignment horizontal="center" vertical="center"/>
      <protection/>
    </xf>
    <xf numFmtId="0" fontId="9" fillId="34" borderId="10" xfId="66" applyFont="1" applyFill="1" applyBorder="1" applyAlignment="1">
      <alignment horizontal="center" vertical="center"/>
      <protection/>
    </xf>
    <xf numFmtId="203" fontId="9" fillId="34" borderId="10" xfId="66" applyNumberFormat="1" applyFont="1" applyFill="1" applyBorder="1" applyAlignment="1">
      <alignment horizontal="center" vertical="center"/>
      <protection/>
    </xf>
    <xf numFmtId="0" fontId="5" fillId="0" borderId="10" xfId="64" applyNumberFormat="1" applyFont="1" applyFill="1" applyBorder="1" applyAlignment="1" applyProtection="1">
      <alignment horizontal="center"/>
      <protection/>
    </xf>
    <xf numFmtId="203" fontId="8" fillId="0" borderId="10" xfId="64" applyNumberFormat="1" applyFont="1" applyFill="1" applyBorder="1" applyAlignment="1" applyProtection="1">
      <alignment/>
      <protection/>
    </xf>
    <xf numFmtId="0" fontId="69" fillId="0" borderId="0" xfId="0" applyFont="1" applyAlignment="1">
      <alignment/>
    </xf>
    <xf numFmtId="200" fontId="61" fillId="0" borderId="11" xfId="42" applyNumberFormat="1" applyFont="1" applyFill="1" applyBorder="1" applyAlignment="1">
      <alignment horizontal="center"/>
    </xf>
    <xf numFmtId="200" fontId="61" fillId="0" borderId="11" xfId="42" applyNumberFormat="1" applyFont="1" applyBorder="1" applyAlignment="1">
      <alignment horizontal="right"/>
    </xf>
    <xf numFmtId="194" fontId="61" fillId="0" borderId="10" xfId="42" applyFont="1" applyFill="1" applyBorder="1" applyAlignment="1">
      <alignment horizontal="center"/>
    </xf>
    <xf numFmtId="0" fontId="6" fillId="0" borderId="0" xfId="63" applyFont="1" applyBorder="1" applyAlignment="1">
      <alignment horizontal="centerContinuous" vertical="center"/>
      <protection/>
    </xf>
    <xf numFmtId="0" fontId="6" fillId="0" borderId="0" xfId="66" applyFont="1" applyFill="1" applyBorder="1" applyAlignment="1">
      <alignment horizontal="centerContinuous" vertical="center"/>
      <protection/>
    </xf>
    <xf numFmtId="0" fontId="8" fillId="37" borderId="10" xfId="62" applyNumberFormat="1" applyFont="1" applyFill="1" applyBorder="1" applyAlignment="1" applyProtection="1">
      <alignment horizontal="center"/>
      <protection/>
    </xf>
    <xf numFmtId="0" fontId="9" fillId="38" borderId="10" xfId="67" applyFont="1" applyFill="1" applyBorder="1" applyAlignment="1">
      <alignment horizontal="center"/>
      <protection/>
    </xf>
    <xf numFmtId="203" fontId="9" fillId="38" borderId="10" xfId="67" applyNumberFormat="1" applyFont="1" applyFill="1" applyBorder="1" applyAlignment="1">
      <alignment horizontal="center"/>
      <protection/>
    </xf>
    <xf numFmtId="0" fontId="5" fillId="0" borderId="10" xfId="62" applyNumberFormat="1" applyFont="1" applyFill="1" applyBorder="1" applyAlignment="1" applyProtection="1">
      <alignment horizontal="center"/>
      <protection/>
    </xf>
    <xf numFmtId="0" fontId="7" fillId="0" borderId="10" xfId="67" applyFont="1" applyFill="1" applyBorder="1" applyAlignment="1">
      <alignment wrapText="1"/>
      <protection/>
    </xf>
    <xf numFmtId="203" fontId="7" fillId="0" borderId="10" xfId="67" applyNumberFormat="1" applyFont="1" applyFill="1" applyBorder="1" applyAlignment="1">
      <alignment horizontal="right" wrapText="1"/>
      <protection/>
    </xf>
    <xf numFmtId="0" fontId="23" fillId="0" borderId="10" xfId="67" applyFont="1" applyFill="1" applyBorder="1" applyAlignment="1">
      <alignment wrapText="1"/>
      <protection/>
    </xf>
    <xf numFmtId="0" fontId="15" fillId="0" borderId="10" xfId="62" applyNumberFormat="1" applyFont="1" applyFill="1" applyBorder="1" applyAlignment="1" applyProtection="1">
      <alignment horizontal="centerContinuous"/>
      <protection/>
    </xf>
    <xf numFmtId="203" fontId="12" fillId="0" borderId="10" xfId="67" applyNumberFormat="1" applyFont="1" applyFill="1" applyBorder="1" applyAlignment="1">
      <alignment horizontal="right" wrapText="1"/>
      <protection/>
    </xf>
    <xf numFmtId="203" fontId="15" fillId="0" borderId="10" xfId="62" applyNumberFormat="1" applyFont="1" applyFill="1" applyBorder="1" applyAlignment="1" applyProtection="1">
      <alignment/>
      <protection/>
    </xf>
    <xf numFmtId="0" fontId="5" fillId="0" borderId="0" xfId="62" applyNumberFormat="1" applyFont="1" applyFill="1" applyBorder="1" applyAlignment="1" applyProtection="1">
      <alignment horizontal="center"/>
      <protection/>
    </xf>
    <xf numFmtId="0" fontId="5" fillId="0" borderId="0" xfId="62" applyNumberFormat="1" applyFont="1" applyFill="1" applyBorder="1" applyAlignment="1" applyProtection="1">
      <alignment/>
      <protection/>
    </xf>
    <xf numFmtId="203" fontId="5" fillId="0" borderId="0" xfId="62" applyNumberFormat="1" applyFont="1" applyFill="1" applyBorder="1" applyAlignment="1" applyProtection="1">
      <alignment/>
      <protection/>
    </xf>
    <xf numFmtId="0" fontId="7" fillId="0" borderId="16" xfId="67" applyFont="1" applyFill="1" applyBorder="1" applyAlignment="1">
      <alignment horizontal="center" wrapText="1"/>
      <protection/>
    </xf>
    <xf numFmtId="203" fontId="7" fillId="0" borderId="23" xfId="67" applyNumberFormat="1" applyFont="1" applyFill="1" applyBorder="1" applyAlignment="1">
      <alignment horizontal="center" wrapText="1"/>
      <protection/>
    </xf>
    <xf numFmtId="194" fontId="61" fillId="0" borderId="12" xfId="42" applyFont="1" applyBorder="1" applyAlignment="1">
      <alignment/>
    </xf>
    <xf numFmtId="194" fontId="61" fillId="0" borderId="12" xfId="42" applyFont="1" applyBorder="1" applyAlignment="1">
      <alignment horizontal="center"/>
    </xf>
    <xf numFmtId="194" fontId="61" fillId="0" borderId="11" xfId="42" applyFont="1" applyFill="1" applyBorder="1" applyAlignment="1">
      <alignment horizontal="center"/>
    </xf>
    <xf numFmtId="194" fontId="61" fillId="0" borderId="12" xfId="42" applyFont="1" applyBorder="1" applyAlignment="1">
      <alignment horizontal="right"/>
    </xf>
    <xf numFmtId="194" fontId="62" fillId="0" borderId="12" xfId="42" applyFont="1" applyBorder="1" applyAlignment="1">
      <alignment/>
    </xf>
    <xf numFmtId="0" fontId="9" fillId="38" borderId="10" xfId="66" applyFont="1" applyFill="1" applyBorder="1" applyAlignment="1">
      <alignment horizontal="center"/>
      <protection/>
    </xf>
    <xf numFmtId="203" fontId="9" fillId="38" borderId="10" xfId="66" applyNumberFormat="1" applyFont="1" applyFill="1" applyBorder="1" applyAlignment="1">
      <alignment horizontal="center"/>
      <protection/>
    </xf>
    <xf numFmtId="0" fontId="14" fillId="0" borderId="10" xfId="62" applyNumberFormat="1" applyFont="1" applyFill="1" applyBorder="1" applyAlignment="1" applyProtection="1">
      <alignment horizontal="center"/>
      <protection/>
    </xf>
    <xf numFmtId="0" fontId="3" fillId="0" borderId="10" xfId="66" applyFont="1" applyFill="1" applyBorder="1" applyAlignment="1">
      <alignment wrapText="1"/>
      <protection/>
    </xf>
    <xf numFmtId="203" fontId="3" fillId="0" borderId="10" xfId="66" applyNumberFormat="1" applyFont="1" applyFill="1" applyBorder="1" applyAlignment="1">
      <alignment horizontal="right" wrapText="1"/>
      <protection/>
    </xf>
    <xf numFmtId="0" fontId="15" fillId="0" borderId="10" xfId="62" applyNumberFormat="1" applyFont="1" applyFill="1" applyBorder="1" applyAlignment="1" applyProtection="1">
      <alignment horizontal="centerContinuous"/>
      <protection/>
    </xf>
    <xf numFmtId="203" fontId="12" fillId="0" borderId="10" xfId="66" applyNumberFormat="1" applyFont="1" applyFill="1" applyBorder="1" applyAlignment="1">
      <alignment horizontal="right" wrapText="1"/>
      <protection/>
    </xf>
    <xf numFmtId="0" fontId="14" fillId="0" borderId="0" xfId="62" applyNumberFormat="1" applyFont="1" applyFill="1" applyBorder="1" applyAlignment="1" applyProtection="1">
      <alignment horizontal="center"/>
      <protection/>
    </xf>
    <xf numFmtId="0" fontId="14" fillId="0" borderId="0" xfId="62" applyNumberFormat="1" applyFont="1" applyFill="1" applyBorder="1" applyAlignment="1" applyProtection="1">
      <alignment/>
      <protection/>
    </xf>
    <xf numFmtId="203" fontId="14" fillId="0" borderId="0" xfId="62" applyNumberFormat="1" applyFont="1" applyFill="1" applyBorder="1" applyAlignment="1" applyProtection="1">
      <alignment/>
      <protection/>
    </xf>
    <xf numFmtId="49" fontId="62" fillId="0" borderId="10" xfId="0" applyNumberFormat="1" applyFont="1" applyBorder="1" applyAlignment="1">
      <alignment horizontal="center"/>
    </xf>
    <xf numFmtId="49" fontId="61" fillId="0" borderId="10" xfId="0" applyNumberFormat="1" applyFont="1" applyBorder="1" applyAlignment="1">
      <alignment horizontal="center"/>
    </xf>
    <xf numFmtId="49" fontId="3" fillId="0" borderId="10" xfId="71" applyNumberFormat="1" applyFont="1" applyFill="1" applyBorder="1" applyAlignment="1">
      <alignment horizontal="center" wrapText="1"/>
      <protection/>
    </xf>
    <xf numFmtId="49" fontId="3" fillId="0" borderId="10" xfId="68" applyNumberFormat="1" applyFont="1" applyFill="1" applyBorder="1" applyAlignment="1">
      <alignment horizontal="center" wrapText="1"/>
      <protection/>
    </xf>
    <xf numFmtId="0" fontId="70" fillId="0" borderId="10" xfId="0" applyFont="1" applyBorder="1" applyAlignment="1">
      <alignment horizontal="center"/>
    </xf>
    <xf numFmtId="0" fontId="12" fillId="0" borderId="0" xfId="63" applyFont="1" applyBorder="1" applyAlignment="1">
      <alignment horizontal="centerContinuous" vertical="center"/>
      <protection/>
    </xf>
    <xf numFmtId="0" fontId="12" fillId="0" borderId="0" xfId="66" applyFont="1" applyFill="1" applyBorder="1" applyAlignment="1">
      <alignment horizontal="centerContinuous" vertical="center"/>
      <protection/>
    </xf>
    <xf numFmtId="0" fontId="8" fillId="36" borderId="10" xfId="62" applyNumberFormat="1" applyFont="1" applyFill="1" applyBorder="1" applyAlignment="1" applyProtection="1">
      <alignment horizontal="center"/>
      <protection/>
    </xf>
    <xf numFmtId="0" fontId="9" fillId="36" borderId="10" xfId="66" applyFont="1" applyFill="1" applyBorder="1" applyAlignment="1">
      <alignment horizontal="center"/>
      <protection/>
    </xf>
    <xf numFmtId="203" fontId="9" fillId="36" borderId="10" xfId="66" applyNumberFormat="1" applyFont="1" applyFill="1" applyBorder="1" applyAlignment="1">
      <alignment horizontal="center"/>
      <protection/>
    </xf>
    <xf numFmtId="203" fontId="9" fillId="36" borderId="10" xfId="66" applyNumberFormat="1" applyFont="1" applyFill="1" applyBorder="1" applyAlignment="1">
      <alignment/>
      <protection/>
    </xf>
    <xf numFmtId="203" fontId="9" fillId="36" borderId="12" xfId="66" applyNumberFormat="1" applyFont="1" applyFill="1" applyBorder="1" applyAlignment="1">
      <alignment horizontal="center"/>
      <protection/>
    </xf>
    <xf numFmtId="0" fontId="8" fillId="0" borderId="10" xfId="62" applyNumberFormat="1" applyFont="1" applyFill="1" applyBorder="1" applyAlignment="1" applyProtection="1">
      <alignment horizontal="centerContinuous"/>
      <protection/>
    </xf>
    <xf numFmtId="0" fontId="8" fillId="0" borderId="0" xfId="62" applyNumberFormat="1" applyFont="1" applyFill="1" applyBorder="1" applyAlignment="1" applyProtection="1">
      <alignment horizontal="center"/>
      <protection/>
    </xf>
    <xf numFmtId="0" fontId="8" fillId="0" borderId="0" xfId="62" applyNumberFormat="1" applyFont="1" applyFill="1" applyBorder="1" applyAlignment="1" applyProtection="1">
      <alignment/>
      <protection/>
    </xf>
    <xf numFmtId="0" fontId="61" fillId="0" borderId="12" xfId="0" applyFont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194" fontId="61" fillId="0" borderId="11" xfId="42" applyFont="1" applyBorder="1" applyAlignment="1">
      <alignment/>
    </xf>
    <xf numFmtId="0" fontId="68" fillId="0" borderId="10" xfId="0" applyFont="1" applyBorder="1" applyAlignment="1">
      <alignment horizontal="center"/>
    </xf>
    <xf numFmtId="0" fontId="14" fillId="39" borderId="10" xfId="0" applyNumberFormat="1" applyFont="1" applyFill="1" applyBorder="1" applyAlignment="1" applyProtection="1">
      <alignment horizontal="center"/>
      <protection/>
    </xf>
    <xf numFmtId="0" fontId="3" fillId="38" borderId="10" xfId="66" applyFont="1" applyFill="1" applyBorder="1" applyAlignment="1">
      <alignment horizontal="center"/>
      <protection/>
    </xf>
    <xf numFmtId="203" fontId="3" fillId="38" borderId="10" xfId="66" applyNumberFormat="1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14" fillId="35" borderId="18" xfId="0" applyFont="1" applyFill="1" applyBorder="1" applyAlignment="1">
      <alignment horizontal="center"/>
    </xf>
    <xf numFmtId="202" fontId="14" fillId="35" borderId="15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vertical="top"/>
    </xf>
    <xf numFmtId="202" fontId="3" fillId="0" borderId="18" xfId="42" applyNumberFormat="1" applyFont="1" applyFill="1" applyBorder="1" applyAlignment="1">
      <alignment horizontal="right" wrapText="1"/>
    </xf>
    <xf numFmtId="0" fontId="15" fillId="0" borderId="15" xfId="0" applyFont="1" applyFill="1" applyBorder="1" applyAlignment="1">
      <alignment horizontal="center" vertical="center"/>
    </xf>
    <xf numFmtId="0" fontId="3" fillId="0" borderId="18" xfId="77" applyFont="1" applyFill="1" applyBorder="1" applyAlignment="1">
      <alignment horizontal="center" wrapText="1"/>
      <protection/>
    </xf>
    <xf numFmtId="202" fontId="3" fillId="0" borderId="15" xfId="42" applyNumberFormat="1" applyFont="1" applyFill="1" applyBorder="1" applyAlignment="1">
      <alignment horizontal="right" wrapText="1"/>
    </xf>
    <xf numFmtId="0" fontId="15" fillId="0" borderId="20" xfId="0" applyFont="1" applyFill="1" applyBorder="1" applyAlignment="1">
      <alignment horizontal="center"/>
    </xf>
    <xf numFmtId="202" fontId="14" fillId="0" borderId="17" xfId="42" applyNumberFormat="1" applyFont="1" applyFill="1" applyBorder="1" applyAlignment="1">
      <alignment/>
    </xf>
    <xf numFmtId="0" fontId="3" fillId="0" borderId="40" xfId="76" applyFont="1" applyFill="1" applyBorder="1" applyAlignment="1">
      <alignment wrapText="1"/>
      <protection/>
    </xf>
    <xf numFmtId="202" fontId="3" fillId="0" borderId="20" xfId="42" applyNumberFormat="1" applyFont="1" applyFill="1" applyBorder="1" applyAlignment="1">
      <alignment horizontal="right" wrapText="1"/>
    </xf>
    <xf numFmtId="0" fontId="15" fillId="0" borderId="20" xfId="0" applyFont="1" applyFill="1" applyBorder="1" applyAlignment="1">
      <alignment horizontal="center" vertical="center"/>
    </xf>
    <xf numFmtId="0" fontId="62" fillId="0" borderId="20" xfId="0" applyFont="1" applyBorder="1" applyAlignment="1">
      <alignment horizontal="center"/>
    </xf>
    <xf numFmtId="0" fontId="61" fillId="0" borderId="17" xfId="0" applyFont="1" applyBorder="1" applyAlignment="1">
      <alignment/>
    </xf>
    <xf numFmtId="202" fontId="3" fillId="0" borderId="17" xfId="42" applyNumberFormat="1" applyFont="1" applyFill="1" applyBorder="1" applyAlignment="1">
      <alignment horizontal="right"/>
    </xf>
    <xf numFmtId="0" fontId="61" fillId="0" borderId="22" xfId="0" applyFont="1" applyBorder="1" applyAlignment="1">
      <alignment/>
    </xf>
    <xf numFmtId="0" fontId="3" fillId="0" borderId="16" xfId="66" applyFont="1" applyFill="1" applyBorder="1" applyAlignment="1">
      <alignment horizontal="center" wrapText="1"/>
      <protection/>
    </xf>
    <xf numFmtId="194" fontId="61" fillId="0" borderId="22" xfId="42" applyFont="1" applyBorder="1" applyAlignment="1">
      <alignment/>
    </xf>
    <xf numFmtId="0" fontId="61" fillId="0" borderId="24" xfId="0" applyFont="1" applyBorder="1" applyAlignment="1">
      <alignment/>
    </xf>
    <xf numFmtId="0" fontId="61" fillId="0" borderId="22" xfId="0" applyFont="1" applyBorder="1" applyAlignment="1">
      <alignment horizontal="center"/>
    </xf>
    <xf numFmtId="202" fontId="61" fillId="0" borderId="16" xfId="0" applyNumberFormat="1" applyFont="1" applyBorder="1" applyAlignment="1">
      <alignment/>
    </xf>
    <xf numFmtId="202" fontId="15" fillId="35" borderId="16" xfId="0" applyNumberFormat="1" applyFont="1" applyFill="1" applyBorder="1" applyAlignment="1">
      <alignment/>
    </xf>
    <xf numFmtId="202" fontId="62" fillId="35" borderId="16" xfId="0" applyNumberFormat="1" applyFont="1" applyFill="1" applyBorder="1" applyAlignment="1">
      <alignment horizontal="right"/>
    </xf>
    <xf numFmtId="0" fontId="62" fillId="0" borderId="20" xfId="0" applyFont="1" applyBorder="1" applyAlignment="1">
      <alignment/>
    </xf>
    <xf numFmtId="202" fontId="62" fillId="0" borderId="16" xfId="0" applyNumberFormat="1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2" fillId="0" borderId="25" xfId="0" applyFont="1" applyBorder="1" applyAlignment="1">
      <alignment/>
    </xf>
    <xf numFmtId="0" fontId="62" fillId="0" borderId="26" xfId="0" applyFont="1" applyBorder="1" applyAlignment="1">
      <alignment horizontal="center"/>
    </xf>
    <xf numFmtId="202" fontId="15" fillId="0" borderId="20" xfId="42" applyNumberFormat="1" applyFont="1" applyFill="1" applyBorder="1" applyAlignment="1">
      <alignment/>
    </xf>
    <xf numFmtId="0" fontId="62" fillId="35" borderId="25" xfId="0" applyFont="1" applyFill="1" applyBorder="1" applyAlignment="1">
      <alignment horizontal="center"/>
    </xf>
    <xf numFmtId="0" fontId="62" fillId="35" borderId="25" xfId="0" applyFont="1" applyFill="1" applyBorder="1" applyAlignment="1">
      <alignment/>
    </xf>
    <xf numFmtId="202" fontId="12" fillId="35" borderId="25" xfId="42" applyNumberFormat="1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194" fontId="14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202" fontId="61" fillId="0" borderId="0" xfId="0" applyNumberFormat="1" applyFont="1" applyFill="1" applyBorder="1" applyAlignment="1">
      <alignment/>
    </xf>
    <xf numFmtId="202" fontId="61" fillId="0" borderId="0" xfId="0" applyNumberFormat="1" applyFont="1" applyAlignment="1">
      <alignment/>
    </xf>
    <xf numFmtId="0" fontId="61" fillId="0" borderId="0" xfId="0" applyFont="1" applyAlignment="1">
      <alignment horizontal="left" indent="2"/>
    </xf>
    <xf numFmtId="0" fontId="14" fillId="0" borderId="0" xfId="63" applyFont="1">
      <alignment/>
      <protection/>
    </xf>
    <xf numFmtId="0" fontId="14" fillId="35" borderId="15" xfId="63" applyFont="1" applyFill="1" applyBorder="1" applyAlignment="1">
      <alignment horizontal="center" vertical="center"/>
      <protection/>
    </xf>
    <xf numFmtId="0" fontId="14" fillId="35" borderId="16" xfId="63" applyFont="1" applyFill="1" applyBorder="1" applyAlignment="1">
      <alignment horizontal="center" vertical="center"/>
      <protection/>
    </xf>
    <xf numFmtId="0" fontId="14" fillId="35" borderId="22" xfId="63" applyFont="1" applyFill="1" applyBorder="1" applyAlignment="1">
      <alignment horizontal="center"/>
      <protection/>
    </xf>
    <xf numFmtId="0" fontId="14" fillId="35" borderId="25" xfId="63" applyFont="1" applyFill="1" applyBorder="1" applyAlignment="1">
      <alignment horizontal="center"/>
      <protection/>
    </xf>
    <xf numFmtId="0" fontId="14" fillId="35" borderId="15" xfId="63" applyFont="1" applyFill="1" applyBorder="1" applyAlignment="1">
      <alignment horizontal="center"/>
      <protection/>
    </xf>
    <xf numFmtId="0" fontId="14" fillId="35" borderId="18" xfId="63" applyFont="1" applyFill="1" applyBorder="1" applyAlignment="1">
      <alignment horizontal="center"/>
      <protection/>
    </xf>
    <xf numFmtId="202" fontId="14" fillId="35" borderId="15" xfId="63" applyNumberFormat="1" applyFont="1" applyFill="1" applyBorder="1" applyAlignment="1">
      <alignment horizontal="center"/>
      <protection/>
    </xf>
    <xf numFmtId="0" fontId="15" fillId="0" borderId="15" xfId="63" applyFont="1" applyFill="1" applyBorder="1" applyAlignment="1">
      <alignment horizontal="center" vertical="top"/>
      <protection/>
    </xf>
    <xf numFmtId="0" fontId="61" fillId="0" borderId="17" xfId="63" applyFont="1" applyBorder="1" applyAlignment="1">
      <alignment/>
      <protection/>
    </xf>
    <xf numFmtId="202" fontId="3" fillId="0" borderId="18" xfId="61" applyNumberFormat="1" applyFont="1" applyFill="1" applyBorder="1" applyAlignment="1">
      <alignment horizontal="right" wrapText="1"/>
    </xf>
    <xf numFmtId="0" fontId="15" fillId="0" borderId="15" xfId="63" applyFont="1" applyFill="1" applyBorder="1" applyAlignment="1">
      <alignment horizontal="center" vertical="center"/>
      <protection/>
    </xf>
    <xf numFmtId="202" fontId="3" fillId="0" borderId="15" xfId="61" applyNumberFormat="1" applyFont="1" applyFill="1" applyBorder="1" applyAlignment="1">
      <alignment horizontal="right" wrapText="1"/>
    </xf>
    <xf numFmtId="0" fontId="15" fillId="0" borderId="20" xfId="63" applyFont="1" applyFill="1" applyBorder="1" applyAlignment="1">
      <alignment horizontal="center"/>
      <protection/>
    </xf>
    <xf numFmtId="49" fontId="61" fillId="0" borderId="17" xfId="63" applyNumberFormat="1" applyFont="1" applyFill="1" applyBorder="1" applyAlignment="1">
      <alignment/>
      <protection/>
    </xf>
    <xf numFmtId="202" fontId="14" fillId="0" borderId="17" xfId="61" applyNumberFormat="1" applyFont="1" applyFill="1" applyBorder="1" applyAlignment="1">
      <alignment horizontal="right"/>
    </xf>
    <xf numFmtId="202" fontId="3" fillId="0" borderId="20" xfId="61" applyNumberFormat="1" applyFont="1" applyFill="1" applyBorder="1" applyAlignment="1">
      <alignment horizontal="right" wrapText="1"/>
    </xf>
    <xf numFmtId="0" fontId="61" fillId="0" borderId="0" xfId="63" applyFont="1" applyBorder="1">
      <alignment/>
      <protection/>
    </xf>
    <xf numFmtId="202" fontId="14" fillId="0" borderId="17" xfId="61" applyNumberFormat="1" applyFont="1" applyFill="1" applyBorder="1" applyAlignment="1">
      <alignment/>
    </xf>
    <xf numFmtId="0" fontId="15" fillId="0" borderId="20" xfId="63" applyFont="1" applyFill="1" applyBorder="1" applyAlignment="1">
      <alignment horizontal="center" vertical="center"/>
      <protection/>
    </xf>
    <xf numFmtId="0" fontId="61" fillId="0" borderId="0" xfId="63" applyFont="1" applyBorder="1" applyAlignment="1">
      <alignment vertical="center"/>
      <protection/>
    </xf>
    <xf numFmtId="0" fontId="62" fillId="0" borderId="20" xfId="63" applyFont="1" applyBorder="1" applyAlignment="1">
      <alignment horizontal="center"/>
      <protection/>
    </xf>
    <xf numFmtId="0" fontId="61" fillId="0" borderId="17" xfId="63" applyFont="1" applyBorder="1">
      <alignment/>
      <protection/>
    </xf>
    <xf numFmtId="202" fontId="3" fillId="0" borderId="17" xfId="61" applyNumberFormat="1" applyFont="1" applyFill="1" applyBorder="1" applyAlignment="1">
      <alignment horizontal="right"/>
    </xf>
    <xf numFmtId="0" fontId="14" fillId="0" borderId="16" xfId="63" applyFont="1" applyFill="1" applyBorder="1" applyAlignment="1">
      <alignment horizontal="center"/>
      <protection/>
    </xf>
    <xf numFmtId="0" fontId="61" fillId="0" borderId="22" xfId="63" applyFont="1" applyBorder="1">
      <alignment/>
      <protection/>
    </xf>
    <xf numFmtId="194" fontId="61" fillId="0" borderId="22" xfId="61" applyFont="1" applyBorder="1" applyAlignment="1">
      <alignment/>
    </xf>
    <xf numFmtId="0" fontId="61" fillId="0" borderId="16" xfId="63" applyFont="1" applyBorder="1">
      <alignment/>
      <protection/>
    </xf>
    <xf numFmtId="0" fontId="61" fillId="0" borderId="24" xfId="63" applyFont="1" applyBorder="1">
      <alignment/>
      <protection/>
    </xf>
    <xf numFmtId="0" fontId="61" fillId="0" borderId="22" xfId="63" applyFont="1" applyBorder="1" applyAlignment="1">
      <alignment horizontal="center"/>
      <protection/>
    </xf>
    <xf numFmtId="202" fontId="61" fillId="0" borderId="16" xfId="63" applyNumberFormat="1" applyFont="1" applyBorder="1">
      <alignment/>
      <protection/>
    </xf>
    <xf numFmtId="202" fontId="15" fillId="35" borderId="16" xfId="63" applyNumberFormat="1" applyFont="1" applyFill="1" applyBorder="1">
      <alignment/>
      <protection/>
    </xf>
    <xf numFmtId="202" fontId="62" fillId="35" borderId="16" xfId="63" applyNumberFormat="1" applyFont="1" applyFill="1" applyBorder="1" applyAlignment="1">
      <alignment horizontal="right"/>
      <protection/>
    </xf>
    <xf numFmtId="0" fontId="62" fillId="0" borderId="20" xfId="63" applyFont="1" applyBorder="1">
      <alignment/>
      <protection/>
    </xf>
    <xf numFmtId="202" fontId="62" fillId="0" borderId="16" xfId="63" applyNumberFormat="1" applyFont="1" applyBorder="1" applyAlignment="1">
      <alignment horizontal="center"/>
      <protection/>
    </xf>
    <xf numFmtId="0" fontId="62" fillId="0" borderId="25" xfId="63" applyFont="1" applyBorder="1" applyAlignment="1">
      <alignment horizontal="center"/>
      <protection/>
    </xf>
    <xf numFmtId="0" fontId="62" fillId="0" borderId="25" xfId="63" applyFont="1" applyBorder="1">
      <alignment/>
      <protection/>
    </xf>
    <xf numFmtId="0" fontId="62" fillId="0" borderId="26" xfId="63" applyFont="1" applyBorder="1" applyAlignment="1">
      <alignment horizontal="center"/>
      <protection/>
    </xf>
    <xf numFmtId="202" fontId="15" fillId="0" borderId="20" xfId="61" applyNumberFormat="1" applyFont="1" applyFill="1" applyBorder="1" applyAlignment="1">
      <alignment/>
    </xf>
    <xf numFmtId="0" fontId="62" fillId="35" borderId="25" xfId="63" applyFont="1" applyFill="1" applyBorder="1" applyAlignment="1">
      <alignment horizontal="center"/>
      <protection/>
    </xf>
    <xf numFmtId="0" fontId="62" fillId="35" borderId="25" xfId="63" applyFont="1" applyFill="1" applyBorder="1">
      <alignment/>
      <protection/>
    </xf>
    <xf numFmtId="0" fontId="62" fillId="35" borderId="26" xfId="63" applyFont="1" applyFill="1" applyBorder="1" applyAlignment="1">
      <alignment horizontal="center"/>
      <protection/>
    </xf>
    <xf numFmtId="202" fontId="12" fillId="35" borderId="25" xfId="61" applyNumberFormat="1" applyFont="1" applyFill="1" applyBorder="1" applyAlignment="1">
      <alignment/>
    </xf>
    <xf numFmtId="0" fontId="61" fillId="0" borderId="0" xfId="63" applyFont="1" applyFill="1" applyBorder="1" applyAlignment="1">
      <alignment horizontal="center"/>
      <protection/>
    </xf>
    <xf numFmtId="194" fontId="14" fillId="0" borderId="0" xfId="63" applyNumberFormat="1" applyFont="1" applyFill="1" applyBorder="1">
      <alignment/>
      <protection/>
    </xf>
    <xf numFmtId="0" fontId="61" fillId="0" borderId="0" xfId="63" applyFont="1" applyFill="1" applyBorder="1">
      <alignment/>
      <protection/>
    </xf>
    <xf numFmtId="202" fontId="61" fillId="0" borderId="0" xfId="63" applyNumberFormat="1" applyFont="1" applyFill="1" applyBorder="1">
      <alignment/>
      <protection/>
    </xf>
    <xf numFmtId="0" fontId="61" fillId="0" borderId="0" xfId="63" applyFont="1" applyAlignment="1">
      <alignment horizontal="center"/>
      <protection/>
    </xf>
    <xf numFmtId="0" fontId="61" fillId="0" borderId="0" xfId="63" applyFont="1">
      <alignment/>
      <protection/>
    </xf>
    <xf numFmtId="202" fontId="61" fillId="0" borderId="0" xfId="63" applyNumberFormat="1" applyFont="1">
      <alignment/>
      <protection/>
    </xf>
    <xf numFmtId="194" fontId="61" fillId="0" borderId="0" xfId="61" applyFont="1" applyAlignment="1">
      <alignment horizontal="center"/>
    </xf>
    <xf numFmtId="0" fontId="61" fillId="0" borderId="0" xfId="63" applyFont="1" applyAlignment="1">
      <alignment horizontal="left" indent="2"/>
      <protection/>
    </xf>
    <xf numFmtId="194" fontId="14" fillId="0" borderId="0" xfId="61" applyNumberFormat="1" applyFont="1" applyFill="1" applyBorder="1" applyAlignment="1">
      <alignment/>
    </xf>
    <xf numFmtId="4" fontId="14" fillId="0" borderId="0" xfId="62" applyNumberFormat="1" applyFont="1" applyFill="1" applyBorder="1" applyAlignment="1" applyProtection="1">
      <alignment/>
      <protection/>
    </xf>
    <xf numFmtId="0" fontId="14" fillId="39" borderId="10" xfId="62" applyNumberFormat="1" applyFont="1" applyFill="1" applyBorder="1" applyAlignment="1" applyProtection="1">
      <alignment horizontal="center"/>
      <protection/>
    </xf>
    <xf numFmtId="0" fontId="7" fillId="40" borderId="10" xfId="66" applyFont="1" applyFill="1" applyBorder="1" applyAlignment="1">
      <alignment horizontal="center"/>
      <protection/>
    </xf>
    <xf numFmtId="4" fontId="3" fillId="40" borderId="10" xfId="66" applyNumberFormat="1" applyFont="1" applyFill="1" applyBorder="1" applyAlignment="1">
      <alignment horizontal="center"/>
      <protection/>
    </xf>
    <xf numFmtId="4" fontId="3" fillId="0" borderId="10" xfId="66" applyNumberFormat="1" applyFont="1" applyFill="1" applyBorder="1" applyAlignment="1">
      <alignment horizontal="right" wrapText="1"/>
      <protection/>
    </xf>
    <xf numFmtId="4" fontId="12" fillId="0" borderId="10" xfId="66" applyNumberFormat="1" applyFont="1" applyFill="1" applyBorder="1" applyAlignment="1">
      <alignment horizontal="right" wrapText="1"/>
      <protection/>
    </xf>
    <xf numFmtId="4" fontId="15" fillId="0" borderId="10" xfId="62" applyNumberFormat="1" applyFont="1" applyFill="1" applyBorder="1" applyAlignment="1" applyProtection="1">
      <alignment/>
      <protection/>
    </xf>
    <xf numFmtId="49" fontId="3" fillId="0" borderId="10" xfId="69" applyNumberFormat="1" applyFont="1" applyFill="1" applyBorder="1" applyAlignment="1">
      <alignment horizontal="center" wrapText="1"/>
      <protection/>
    </xf>
    <xf numFmtId="207" fontId="14" fillId="0" borderId="0" xfId="0" applyNumberFormat="1" applyFont="1" applyFill="1" applyBorder="1" applyAlignment="1" applyProtection="1">
      <alignment/>
      <protection/>
    </xf>
    <xf numFmtId="194" fontId="65" fillId="0" borderId="10" xfId="42" applyFont="1" applyBorder="1" applyAlignment="1">
      <alignment/>
    </xf>
    <xf numFmtId="207" fontId="14" fillId="0" borderId="11" xfId="0" applyNumberFormat="1" applyFont="1" applyFill="1" applyBorder="1" applyAlignment="1" applyProtection="1">
      <alignment/>
      <protection/>
    </xf>
    <xf numFmtId="0" fontId="61" fillId="0" borderId="41" xfId="0" applyFont="1" applyBorder="1" applyAlignment="1">
      <alignment horizontal="center"/>
    </xf>
    <xf numFmtId="0" fontId="14" fillId="0" borderId="0" xfId="64" applyNumberFormat="1" applyFont="1" applyFill="1" applyBorder="1" applyAlignment="1" applyProtection="1">
      <alignment horizontal="center"/>
      <protection/>
    </xf>
    <xf numFmtId="0" fontId="14" fillId="0" borderId="0" xfId="64" applyNumberFormat="1" applyFont="1" applyFill="1" applyBorder="1" applyAlignment="1" applyProtection="1">
      <alignment/>
      <protection/>
    </xf>
    <xf numFmtId="4" fontId="14" fillId="0" borderId="0" xfId="64" applyNumberFormat="1" applyFont="1" applyFill="1" applyBorder="1" applyAlignment="1" applyProtection="1">
      <alignment/>
      <protection/>
    </xf>
    <xf numFmtId="0" fontId="14" fillId="39" borderId="10" xfId="64" applyNumberFormat="1" applyFont="1" applyFill="1" applyBorder="1" applyAlignment="1" applyProtection="1">
      <alignment horizontal="center"/>
      <protection/>
    </xf>
    <xf numFmtId="0" fontId="7" fillId="40" borderId="10" xfId="65" applyFont="1" applyFill="1" applyBorder="1" applyAlignment="1">
      <alignment horizontal="center"/>
      <protection/>
    </xf>
    <xf numFmtId="4" fontId="3" fillId="40" borderId="10" xfId="65" applyNumberFormat="1" applyFont="1" applyFill="1" applyBorder="1" applyAlignment="1">
      <alignment horizontal="center"/>
      <protection/>
    </xf>
    <xf numFmtId="0" fontId="14" fillId="0" borderId="10" xfId="64" applyNumberFormat="1" applyFont="1" applyFill="1" applyBorder="1" applyAlignment="1" applyProtection="1">
      <alignment horizontal="center"/>
      <protection/>
    </xf>
    <xf numFmtId="0" fontId="3" fillId="0" borderId="10" xfId="65" applyFont="1" applyFill="1" applyBorder="1" applyAlignment="1">
      <alignment wrapText="1"/>
      <protection/>
    </xf>
    <xf numFmtId="4" fontId="3" fillId="0" borderId="10" xfId="65" applyNumberFormat="1" applyFont="1" applyFill="1" applyBorder="1" applyAlignment="1">
      <alignment horizontal="right" wrapText="1"/>
      <protection/>
    </xf>
    <xf numFmtId="0" fontId="23" fillId="0" borderId="10" xfId="65" applyFont="1" applyFill="1" applyBorder="1" applyAlignment="1">
      <alignment wrapText="1"/>
      <protection/>
    </xf>
    <xf numFmtId="4" fontId="12" fillId="0" borderId="10" xfId="65" applyNumberFormat="1" applyFont="1" applyFill="1" applyBorder="1" applyAlignment="1">
      <alignment horizontal="right" wrapText="1"/>
      <protection/>
    </xf>
    <xf numFmtId="4" fontId="12" fillId="0" borderId="10" xfId="65" applyNumberFormat="1" applyFont="1" applyBorder="1">
      <alignment/>
      <protection/>
    </xf>
    <xf numFmtId="4" fontId="15" fillId="0" borderId="10" xfId="64" applyNumberFormat="1" applyFont="1" applyFill="1" applyBorder="1" applyAlignment="1" applyProtection="1">
      <alignment/>
      <protection/>
    </xf>
    <xf numFmtId="0" fontId="11" fillId="0" borderId="39" xfId="76" applyFont="1" applyFill="1" applyBorder="1" applyAlignment="1">
      <alignment wrapText="1"/>
      <protection/>
    </xf>
    <xf numFmtId="0" fontId="71" fillId="0" borderId="0" xfId="63" applyFont="1" applyBorder="1">
      <alignment/>
      <protection/>
    </xf>
    <xf numFmtId="0" fontId="3" fillId="0" borderId="16" xfId="67" applyFont="1" applyFill="1" applyBorder="1" applyAlignment="1">
      <alignment horizontal="center" wrapText="1"/>
      <protection/>
    </xf>
    <xf numFmtId="0" fontId="62" fillId="0" borderId="1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" fillId="0" borderId="0" xfId="63" applyFont="1" applyBorder="1" applyAlignment="1">
      <alignment horizontal="center"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0" fontId="15" fillId="0" borderId="10" xfId="64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center"/>
      <protection/>
    </xf>
    <xf numFmtId="0" fontId="15" fillId="0" borderId="10" xfId="62" applyNumberFormat="1" applyFont="1" applyFill="1" applyBorder="1" applyAlignment="1" applyProtection="1">
      <alignment horizontal="center"/>
      <protection/>
    </xf>
    <xf numFmtId="0" fontId="65" fillId="0" borderId="0" xfId="63" applyFont="1" applyBorder="1" applyAlignment="1">
      <alignment horizontal="center" vertical="center"/>
      <protection/>
    </xf>
    <xf numFmtId="0" fontId="9" fillId="0" borderId="0" xfId="66" applyFont="1" applyFill="1" applyBorder="1" applyAlignment="1">
      <alignment horizontal="center" vertical="center"/>
      <protection/>
    </xf>
    <xf numFmtId="0" fontId="8" fillId="0" borderId="11" xfId="64" applyNumberFormat="1" applyFont="1" applyFill="1" applyBorder="1" applyAlignment="1" applyProtection="1">
      <alignment horizontal="center"/>
      <protection/>
    </xf>
    <xf numFmtId="0" fontId="8" fillId="0" borderId="12" xfId="64" applyNumberFormat="1" applyFont="1" applyFill="1" applyBorder="1" applyAlignment="1" applyProtection="1">
      <alignment horizontal="center"/>
      <protection/>
    </xf>
    <xf numFmtId="0" fontId="63" fillId="0" borderId="0" xfId="63" applyFont="1" applyBorder="1" applyAlignment="1">
      <alignment horizontal="center"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203" fontId="12" fillId="0" borderId="42" xfId="68" applyNumberFormat="1" applyFont="1" applyFill="1" applyBorder="1" applyAlignment="1">
      <alignment horizontal="center" wrapText="1"/>
      <protection/>
    </xf>
    <xf numFmtId="203" fontId="12" fillId="0" borderId="43" xfId="68" applyNumberFormat="1" applyFont="1" applyFill="1" applyBorder="1" applyAlignment="1">
      <alignment horizontal="center" wrapText="1"/>
      <protection/>
    </xf>
    <xf numFmtId="203" fontId="12" fillId="0" borderId="44" xfId="68" applyNumberFormat="1" applyFont="1" applyFill="1" applyBorder="1" applyAlignment="1">
      <alignment horizontal="center" wrapText="1"/>
      <protection/>
    </xf>
    <xf numFmtId="0" fontId="10" fillId="0" borderId="10" xfId="62" applyNumberFormat="1" applyFont="1" applyFill="1" applyBorder="1" applyAlignment="1" applyProtection="1">
      <alignment horizontal="center" vertical="center"/>
      <protection/>
    </xf>
    <xf numFmtId="0" fontId="6" fillId="0" borderId="10" xfId="66" applyFont="1" applyFill="1" applyBorder="1" applyAlignment="1">
      <alignment horizontal="center" wrapText="1"/>
      <protection/>
    </xf>
    <xf numFmtId="0" fontId="17" fillId="0" borderId="10" xfId="62" applyNumberFormat="1" applyFont="1" applyFill="1" applyBorder="1" applyAlignment="1" applyProtection="1">
      <alignment horizontal="center"/>
      <protection/>
    </xf>
    <xf numFmtId="0" fontId="8" fillId="0" borderId="10" xfId="62" applyNumberFormat="1" applyFont="1" applyFill="1" applyBorder="1" applyAlignment="1" applyProtection="1">
      <alignment horizontal="center"/>
      <protection/>
    </xf>
    <xf numFmtId="0" fontId="10" fillId="0" borderId="0" xfId="63" applyFont="1" applyFill="1" applyAlignment="1">
      <alignment horizontal="center"/>
      <protection/>
    </xf>
    <xf numFmtId="0" fontId="15" fillId="0" borderId="0" xfId="63" applyFont="1" applyFill="1" applyBorder="1" applyAlignment="1">
      <alignment horizontal="center"/>
      <protection/>
    </xf>
    <xf numFmtId="0" fontId="15" fillId="0" borderId="0" xfId="63" applyFont="1" applyFill="1" applyAlignment="1">
      <alignment horizontal="center"/>
      <protection/>
    </xf>
    <xf numFmtId="0" fontId="14" fillId="35" borderId="25" xfId="63" applyFont="1" applyFill="1" applyBorder="1" applyAlignment="1">
      <alignment horizontal="center"/>
      <protection/>
    </xf>
    <xf numFmtId="0" fontId="62" fillId="35" borderId="26" xfId="63" applyFont="1" applyFill="1" applyBorder="1" applyAlignment="1">
      <alignment horizontal="center"/>
      <protection/>
    </xf>
    <xf numFmtId="0" fontId="62" fillId="35" borderId="45" xfId="63" applyFont="1" applyFill="1" applyBorder="1" applyAlignment="1">
      <alignment horizontal="center"/>
      <protection/>
    </xf>
    <xf numFmtId="0" fontId="62" fillId="35" borderId="37" xfId="63" applyFont="1" applyFill="1" applyBorder="1" applyAlignment="1">
      <alignment horizontal="center"/>
      <protection/>
    </xf>
    <xf numFmtId="0" fontId="62" fillId="35" borderId="23" xfId="63" applyFont="1" applyFill="1" applyBorder="1" applyAlignment="1">
      <alignment horizontal="center"/>
      <protection/>
    </xf>
    <xf numFmtId="0" fontId="15" fillId="0" borderId="0" xfId="0" applyFont="1" applyFill="1" applyAlignment="1">
      <alignment horizontal="center"/>
    </xf>
    <xf numFmtId="0" fontId="14" fillId="35" borderId="25" xfId="0" applyFont="1" applyFill="1" applyBorder="1" applyAlignment="1">
      <alignment horizontal="center"/>
    </xf>
    <xf numFmtId="0" fontId="62" fillId="35" borderId="26" xfId="0" applyFont="1" applyFill="1" applyBorder="1" applyAlignment="1">
      <alignment horizontal="center"/>
    </xf>
    <xf numFmtId="0" fontId="62" fillId="35" borderId="45" xfId="0" applyFont="1" applyFill="1" applyBorder="1" applyAlignment="1">
      <alignment horizontal="center"/>
    </xf>
    <xf numFmtId="0" fontId="62" fillId="35" borderId="37" xfId="0" applyFont="1" applyFill="1" applyBorder="1" applyAlignment="1">
      <alignment horizontal="center"/>
    </xf>
    <xf numFmtId="0" fontId="62" fillId="35" borderId="23" xfId="0" applyFont="1" applyFill="1" applyBorder="1" applyAlignment="1">
      <alignment horizontal="center"/>
    </xf>
    <xf numFmtId="0" fontId="65" fillId="35" borderId="26" xfId="0" applyFont="1" applyFill="1" applyBorder="1" applyAlignment="1">
      <alignment horizontal="center"/>
    </xf>
    <xf numFmtId="0" fontId="65" fillId="35" borderId="23" xfId="0" applyFont="1" applyFill="1" applyBorder="1" applyAlignment="1">
      <alignment horizontal="center"/>
    </xf>
    <xf numFmtId="0" fontId="65" fillId="35" borderId="24" xfId="0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35" borderId="26" xfId="0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10" xfId="0" applyFont="1" applyBorder="1" applyAlignment="1">
      <alignment horizontal="center"/>
    </xf>
    <xf numFmtId="0" fontId="67" fillId="0" borderId="0" xfId="63" applyFont="1" applyBorder="1" applyAlignment="1">
      <alignment horizontal="center" vertical="center" wrapText="1"/>
      <protection/>
    </xf>
    <xf numFmtId="0" fontId="67" fillId="0" borderId="46" xfId="63" applyFont="1" applyBorder="1" applyAlignment="1">
      <alignment horizontal="center"/>
      <protection/>
    </xf>
    <xf numFmtId="0" fontId="67" fillId="0" borderId="47" xfId="63" applyFont="1" applyBorder="1" applyAlignment="1">
      <alignment horizontal="center"/>
      <protection/>
    </xf>
    <xf numFmtId="0" fontId="72" fillId="0" borderId="48" xfId="63" applyFont="1" applyFill="1" applyBorder="1" applyAlignment="1">
      <alignment horizontal="center"/>
      <protection/>
    </xf>
    <xf numFmtId="0" fontId="72" fillId="0" borderId="49" xfId="63" applyFont="1" applyFill="1" applyBorder="1" applyAlignment="1">
      <alignment horizontal="center"/>
      <protection/>
    </xf>
    <xf numFmtId="0" fontId="62" fillId="35" borderId="19" xfId="0" applyFont="1" applyFill="1" applyBorder="1" applyAlignment="1">
      <alignment horizontal="center"/>
    </xf>
    <xf numFmtId="0" fontId="62" fillId="35" borderId="39" xfId="0" applyFont="1" applyFill="1" applyBorder="1" applyAlignment="1">
      <alignment horizontal="center"/>
    </xf>
    <xf numFmtId="0" fontId="62" fillId="35" borderId="22" xfId="0" applyFont="1" applyFill="1" applyBorder="1" applyAlignment="1">
      <alignment horizontal="center"/>
    </xf>
    <xf numFmtId="0" fontId="62" fillId="35" borderId="0" xfId="0" applyFont="1" applyFill="1" applyBorder="1" applyAlignment="1">
      <alignment horizontal="center"/>
    </xf>
    <xf numFmtId="0" fontId="62" fillId="35" borderId="40" xfId="0" applyFont="1" applyFill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37" xfId="0" applyFont="1" applyBorder="1" applyAlignment="1">
      <alignment horizontal="center"/>
    </xf>
    <xf numFmtId="0" fontId="62" fillId="0" borderId="0" xfId="0" applyFont="1" applyAlignment="1">
      <alignment horizontal="center" vertical="center"/>
    </xf>
    <xf numFmtId="49" fontId="3" fillId="0" borderId="20" xfId="69" applyNumberFormat="1" applyFont="1" applyFill="1" applyBorder="1" applyAlignment="1" quotePrefix="1">
      <alignment horizontal="center" wrapText="1"/>
      <protection/>
    </xf>
    <xf numFmtId="0" fontId="7" fillId="0" borderId="20" xfId="76" applyFont="1" applyFill="1" applyBorder="1" applyAlignment="1" quotePrefix="1">
      <alignment horizontal="center" wrapText="1"/>
      <protection/>
    </xf>
    <xf numFmtId="0" fontId="64" fillId="0" borderId="20" xfId="0" applyFont="1" applyBorder="1" applyAlignment="1" quotePrefix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 2" xfId="61"/>
    <cellStyle name="ปกติ 2" xfId="62"/>
    <cellStyle name="ปกติ 2 2" xfId="63"/>
    <cellStyle name="ปกติ 3" xfId="64"/>
    <cellStyle name="ปกติ_Sheet1" xfId="65"/>
    <cellStyle name="ปกติ_Sheet1 2" xfId="66"/>
    <cellStyle name="ปกติ_Sheet1 3" xfId="67"/>
    <cellStyle name="ปกติ_Sheet2" xfId="68"/>
    <cellStyle name="ปกติ_Sheet2 2" xfId="69"/>
    <cellStyle name="ปกติ_Sheet3" xfId="70"/>
    <cellStyle name="ปกติ_Sheet4" xfId="71"/>
    <cellStyle name="ปกติ_Sheet5" xfId="72"/>
    <cellStyle name="ปกติ_ประมวลผล_2 2" xfId="73"/>
    <cellStyle name="ปกติ_ประมวลผล-เข้า 2" xfId="74"/>
    <cellStyle name="ปกติ_ประมวลผลเข้า_3 2" xfId="75"/>
    <cellStyle name="ปกติ_ประมวลออก_1" xfId="76"/>
    <cellStyle name="ปกติ_ประมวลออก_2 2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5"/>
  <sheetViews>
    <sheetView tabSelected="1" zoomScalePageLayoutView="0" workbookViewId="0" topLeftCell="A325">
      <selection activeCell="E336" sqref="E336"/>
    </sheetView>
  </sheetViews>
  <sheetFormatPr defaultColWidth="9.140625" defaultRowHeight="15"/>
  <cols>
    <col min="1" max="1" width="6.28125" style="1" customWidth="1"/>
    <col min="2" max="2" width="9.8515625" style="25" bestFit="1" customWidth="1"/>
    <col min="3" max="3" width="35.421875" style="25" bestFit="1" customWidth="1"/>
    <col min="4" max="4" width="14.28125" style="26" customWidth="1"/>
    <col min="5" max="5" width="4.57421875" style="29" bestFit="1" customWidth="1"/>
    <col min="6" max="6" width="12.57421875" style="28" bestFit="1" customWidth="1"/>
    <col min="7" max="7" width="14.7109375" style="26" bestFit="1" customWidth="1"/>
    <col min="8" max="8" width="14.8515625" style="28" bestFit="1" customWidth="1"/>
    <col min="9" max="9" width="16.57421875" style="28" bestFit="1" customWidth="1"/>
    <col min="10" max="10" width="8.8515625" style="28" bestFit="1" customWidth="1"/>
    <col min="11" max="16384" width="9.00390625" style="1" customWidth="1"/>
  </cols>
  <sheetData>
    <row r="1" spans="1:10" ht="21">
      <c r="A1" s="525" t="s">
        <v>0</v>
      </c>
      <c r="B1" s="525"/>
      <c r="C1" s="525"/>
      <c r="D1" s="525"/>
      <c r="E1" s="525"/>
      <c r="F1" s="525"/>
      <c r="G1" s="525"/>
      <c r="H1" s="525"/>
      <c r="I1" s="525"/>
      <c r="J1" s="525"/>
    </row>
    <row r="2" spans="1:10" ht="21">
      <c r="A2" s="525" t="s">
        <v>1</v>
      </c>
      <c r="B2" s="525"/>
      <c r="C2" s="525"/>
      <c r="D2" s="525"/>
      <c r="E2" s="525"/>
      <c r="F2" s="525"/>
      <c r="G2" s="525"/>
      <c r="H2" s="525"/>
      <c r="I2" s="525"/>
      <c r="J2" s="525"/>
    </row>
    <row r="3" spans="1:10" ht="21">
      <c r="A3" s="2" t="s">
        <v>2</v>
      </c>
      <c r="B3" s="2" t="s">
        <v>3</v>
      </c>
      <c r="C3" s="2" t="s">
        <v>4</v>
      </c>
      <c r="D3" s="524" t="s">
        <v>5</v>
      </c>
      <c r="E3" s="524"/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21">
      <c r="A4" s="4">
        <v>1</v>
      </c>
      <c r="B4" s="5">
        <v>7142090</v>
      </c>
      <c r="C4" s="4" t="s">
        <v>11</v>
      </c>
      <c r="D4" s="6">
        <v>2660200</v>
      </c>
      <c r="E4" s="7" t="s">
        <v>12</v>
      </c>
      <c r="F4" s="8">
        <v>2660200</v>
      </c>
      <c r="G4" s="9">
        <v>39903000</v>
      </c>
      <c r="H4" s="8">
        <v>0</v>
      </c>
      <c r="I4" s="9">
        <v>0</v>
      </c>
      <c r="J4" s="10"/>
    </row>
    <row r="5" spans="1:10" ht="21">
      <c r="A5" s="4">
        <v>2</v>
      </c>
      <c r="B5" s="5">
        <v>9012110</v>
      </c>
      <c r="C5" s="4" t="s">
        <v>13</v>
      </c>
      <c r="D5" s="11">
        <v>3204</v>
      </c>
      <c r="E5" s="7" t="s">
        <v>14</v>
      </c>
      <c r="F5" s="8">
        <v>96120</v>
      </c>
      <c r="G5" s="9">
        <v>17275364</v>
      </c>
      <c r="H5" s="8">
        <v>0</v>
      </c>
      <c r="I5" s="9">
        <v>1209267.02</v>
      </c>
      <c r="J5" s="10"/>
    </row>
    <row r="6" spans="1:10" ht="21">
      <c r="A6" s="4">
        <v>3</v>
      </c>
      <c r="B6" s="12">
        <v>7049011</v>
      </c>
      <c r="C6" s="4" t="s">
        <v>15</v>
      </c>
      <c r="D6" s="6">
        <v>1051600</v>
      </c>
      <c r="E6" s="7" t="s">
        <v>12</v>
      </c>
      <c r="F6" s="13">
        <v>1051600</v>
      </c>
      <c r="G6" s="9">
        <v>15774000</v>
      </c>
      <c r="H6" s="14">
        <v>0</v>
      </c>
      <c r="I6" s="13">
        <v>0</v>
      </c>
      <c r="J6" s="10"/>
    </row>
    <row r="7" spans="1:10" ht="21">
      <c r="A7" s="4">
        <v>4</v>
      </c>
      <c r="B7" s="15">
        <v>4407</v>
      </c>
      <c r="C7" s="4" t="s">
        <v>16</v>
      </c>
      <c r="D7" s="16">
        <v>2713.142</v>
      </c>
      <c r="E7" s="7" t="s">
        <v>17</v>
      </c>
      <c r="F7" s="8">
        <v>2713142</v>
      </c>
      <c r="G7" s="9">
        <v>14853434</v>
      </c>
      <c r="H7" s="8">
        <v>177691.45</v>
      </c>
      <c r="I7" s="17">
        <v>1052177.3</v>
      </c>
      <c r="J7" s="10"/>
    </row>
    <row r="8" spans="1:10" ht="21">
      <c r="A8" s="4">
        <v>5</v>
      </c>
      <c r="B8" s="18">
        <v>7069000</v>
      </c>
      <c r="C8" s="4" t="s">
        <v>18</v>
      </c>
      <c r="D8" s="6">
        <v>423100</v>
      </c>
      <c r="E8" s="7" t="s">
        <v>12</v>
      </c>
      <c r="F8" s="8">
        <v>423100</v>
      </c>
      <c r="G8" s="9">
        <v>6346500</v>
      </c>
      <c r="H8" s="8">
        <v>0</v>
      </c>
      <c r="I8" s="9">
        <v>0</v>
      </c>
      <c r="J8" s="10"/>
    </row>
    <row r="9" spans="1:10" ht="21">
      <c r="A9" s="4">
        <v>6</v>
      </c>
      <c r="B9" s="5">
        <v>8039000</v>
      </c>
      <c r="C9" s="4" t="s">
        <v>19</v>
      </c>
      <c r="D9" s="6">
        <v>871100</v>
      </c>
      <c r="E9" s="7" t="s">
        <v>12</v>
      </c>
      <c r="F9" s="8">
        <v>871100</v>
      </c>
      <c r="G9" s="9">
        <v>6097700</v>
      </c>
      <c r="H9" s="8">
        <v>0</v>
      </c>
      <c r="I9" s="9">
        <v>0</v>
      </c>
      <c r="J9" s="10"/>
    </row>
    <row r="10" spans="1:10" ht="21">
      <c r="A10" s="4">
        <v>7</v>
      </c>
      <c r="B10" s="15">
        <v>2101</v>
      </c>
      <c r="C10" s="4" t="s">
        <v>20</v>
      </c>
      <c r="D10" s="11">
        <v>3050</v>
      </c>
      <c r="E10" s="7" t="s">
        <v>14</v>
      </c>
      <c r="F10" s="9">
        <v>36937</v>
      </c>
      <c r="G10" s="8">
        <v>5294381</v>
      </c>
      <c r="H10" s="9">
        <v>0</v>
      </c>
      <c r="I10" s="8">
        <v>370606.98000000004</v>
      </c>
      <c r="J10" s="10"/>
    </row>
    <row r="11" spans="1:10" ht="21">
      <c r="A11" s="4">
        <v>8</v>
      </c>
      <c r="B11" s="5">
        <v>12024200</v>
      </c>
      <c r="C11" s="4" t="s">
        <v>21</v>
      </c>
      <c r="D11" s="6">
        <v>69500</v>
      </c>
      <c r="E11" s="7" t="s">
        <v>12</v>
      </c>
      <c r="F11" s="8">
        <v>69500</v>
      </c>
      <c r="G11" s="9">
        <v>3127500</v>
      </c>
      <c r="H11" s="8">
        <v>0</v>
      </c>
      <c r="I11" s="9">
        <v>0</v>
      </c>
      <c r="J11" s="10"/>
    </row>
    <row r="12" spans="1:10" ht="21">
      <c r="A12" s="4">
        <v>9</v>
      </c>
      <c r="B12" s="4">
        <v>92089090</v>
      </c>
      <c r="C12" s="4" t="s">
        <v>22</v>
      </c>
      <c r="D12" s="11">
        <v>60</v>
      </c>
      <c r="E12" s="7" t="s">
        <v>23</v>
      </c>
      <c r="F12" s="17">
        <v>1320</v>
      </c>
      <c r="G12" s="9">
        <v>2658450</v>
      </c>
      <c r="H12" s="9">
        <v>0</v>
      </c>
      <c r="I12" s="9">
        <v>0</v>
      </c>
      <c r="J12" s="10" t="s">
        <v>24</v>
      </c>
    </row>
    <row r="13" spans="1:10" ht="21">
      <c r="A13" s="4">
        <v>10</v>
      </c>
      <c r="B13" s="15" t="s">
        <v>25</v>
      </c>
      <c r="C13" s="4" t="s">
        <v>26</v>
      </c>
      <c r="D13" s="11">
        <v>1030048</v>
      </c>
      <c r="E13" s="7" t="s">
        <v>23</v>
      </c>
      <c r="F13" s="9">
        <v>77578</v>
      </c>
      <c r="G13" s="8">
        <v>2900358.72</v>
      </c>
      <c r="H13" s="9">
        <v>786867.2800000001</v>
      </c>
      <c r="I13" s="9">
        <v>258082.31</v>
      </c>
      <c r="J13" s="10"/>
    </row>
    <row r="14" spans="1:10" ht="21">
      <c r="A14" s="4">
        <v>11</v>
      </c>
      <c r="B14" s="19">
        <v>8504</v>
      </c>
      <c r="C14" s="4" t="s">
        <v>27</v>
      </c>
      <c r="D14" s="11">
        <v>1470551</v>
      </c>
      <c r="E14" s="7" t="s">
        <v>23</v>
      </c>
      <c r="F14" s="9">
        <v>10295</v>
      </c>
      <c r="G14" s="9">
        <v>2400111.81</v>
      </c>
      <c r="H14" s="8">
        <v>45394.72999999999</v>
      </c>
      <c r="I14" s="9">
        <v>171184.89999999997</v>
      </c>
      <c r="J14" s="10"/>
    </row>
    <row r="15" spans="1:10" ht="21">
      <c r="A15" s="4">
        <v>12</v>
      </c>
      <c r="B15" s="5">
        <v>9083100</v>
      </c>
      <c r="C15" s="4" t="s">
        <v>28</v>
      </c>
      <c r="D15" s="6">
        <v>10000</v>
      </c>
      <c r="E15" s="7" t="s">
        <v>12</v>
      </c>
      <c r="F15" s="8">
        <v>10000</v>
      </c>
      <c r="G15" s="9">
        <v>1437814</v>
      </c>
      <c r="H15" s="9">
        <v>0</v>
      </c>
      <c r="I15" s="9">
        <v>0</v>
      </c>
      <c r="J15" s="10"/>
    </row>
    <row r="16" spans="1:10" ht="21">
      <c r="A16" s="4">
        <v>13</v>
      </c>
      <c r="B16" s="4">
        <v>3923</v>
      </c>
      <c r="C16" s="4" t="s">
        <v>29</v>
      </c>
      <c r="D16" s="11">
        <v>57824</v>
      </c>
      <c r="E16" s="7" t="s">
        <v>23</v>
      </c>
      <c r="F16" s="9">
        <v>34692</v>
      </c>
      <c r="G16" s="9">
        <v>1364167.8900000004</v>
      </c>
      <c r="H16" s="8">
        <v>123590.58000000003</v>
      </c>
      <c r="I16" s="9">
        <v>95744.43999999999</v>
      </c>
      <c r="J16" s="10"/>
    </row>
    <row r="17" spans="1:10" ht="21">
      <c r="A17" s="4">
        <v>14</v>
      </c>
      <c r="B17" s="19">
        <v>4202</v>
      </c>
      <c r="C17" s="4" t="s">
        <v>30</v>
      </c>
      <c r="D17" s="6">
        <v>301934</v>
      </c>
      <c r="E17" s="7" t="s">
        <v>31</v>
      </c>
      <c r="F17" s="9">
        <v>22087</v>
      </c>
      <c r="G17" s="8">
        <v>822810.1200000005</v>
      </c>
      <c r="H17" s="9">
        <v>226975.41999999995</v>
      </c>
      <c r="I17" s="17">
        <v>73484.38</v>
      </c>
      <c r="J17" s="10"/>
    </row>
    <row r="18" spans="1:10" ht="21">
      <c r="A18" s="4">
        <v>15</v>
      </c>
      <c r="B18" s="19">
        <v>1301</v>
      </c>
      <c r="C18" s="4" t="s">
        <v>32</v>
      </c>
      <c r="D18" s="6">
        <v>43500</v>
      </c>
      <c r="E18" s="7" t="s">
        <v>12</v>
      </c>
      <c r="F18" s="9">
        <v>43500</v>
      </c>
      <c r="G18" s="8">
        <v>630444</v>
      </c>
      <c r="H18" s="9">
        <v>31521</v>
      </c>
      <c r="I18" s="9">
        <v>0</v>
      </c>
      <c r="J18" s="10"/>
    </row>
    <row r="19" spans="1:10" ht="21">
      <c r="A19" s="4">
        <v>16</v>
      </c>
      <c r="B19" s="4">
        <v>44092900</v>
      </c>
      <c r="C19" s="4" t="s">
        <v>33</v>
      </c>
      <c r="D19" s="16">
        <v>94.368</v>
      </c>
      <c r="E19" s="7" t="s">
        <v>17</v>
      </c>
      <c r="F19" s="8">
        <v>94368</v>
      </c>
      <c r="G19" s="9">
        <v>609867</v>
      </c>
      <c r="H19" s="9">
        <v>5736.55</v>
      </c>
      <c r="I19" s="17">
        <v>43091.7</v>
      </c>
      <c r="J19" s="10"/>
    </row>
    <row r="20" spans="1:10" ht="21">
      <c r="A20" s="4">
        <v>17</v>
      </c>
      <c r="B20" s="15">
        <v>47079000</v>
      </c>
      <c r="C20" s="4" t="s">
        <v>34</v>
      </c>
      <c r="D20" s="6">
        <v>270000</v>
      </c>
      <c r="E20" s="7" t="s">
        <v>12</v>
      </c>
      <c r="F20" s="8">
        <v>270000</v>
      </c>
      <c r="G20" s="9">
        <v>540000</v>
      </c>
      <c r="H20" s="8">
        <v>0</v>
      </c>
      <c r="I20" s="9">
        <v>37800</v>
      </c>
      <c r="J20" s="10"/>
    </row>
    <row r="21" spans="1:10" ht="21">
      <c r="A21" s="4">
        <v>18</v>
      </c>
      <c r="B21" s="19">
        <v>91021900</v>
      </c>
      <c r="C21" s="4" t="s">
        <v>35</v>
      </c>
      <c r="D21" s="11">
        <v>181256</v>
      </c>
      <c r="E21" s="7" t="s">
        <v>36</v>
      </c>
      <c r="F21" s="8">
        <v>13436</v>
      </c>
      <c r="G21" s="9">
        <v>535172.61</v>
      </c>
      <c r="H21" s="9">
        <v>26746.699999999997</v>
      </c>
      <c r="I21" s="8">
        <v>39323.03</v>
      </c>
      <c r="J21" s="10"/>
    </row>
    <row r="22" spans="1:10" ht="21">
      <c r="A22" s="4">
        <v>19</v>
      </c>
      <c r="B22" s="5">
        <v>54076900</v>
      </c>
      <c r="C22" s="4" t="s">
        <v>37</v>
      </c>
      <c r="D22" s="6">
        <v>85560</v>
      </c>
      <c r="E22" s="7" t="s">
        <v>38</v>
      </c>
      <c r="F22" s="8">
        <v>10190</v>
      </c>
      <c r="G22" s="9">
        <v>419649.02</v>
      </c>
      <c r="H22" s="8">
        <v>38820.77999999999</v>
      </c>
      <c r="I22" s="9">
        <v>32092.870000000003</v>
      </c>
      <c r="J22" s="10"/>
    </row>
    <row r="23" spans="1:10" ht="21">
      <c r="A23" s="4">
        <v>20</v>
      </c>
      <c r="B23" s="15" t="s">
        <v>39</v>
      </c>
      <c r="C23" s="4" t="s">
        <v>40</v>
      </c>
      <c r="D23" s="20">
        <v>946375</v>
      </c>
      <c r="E23" s="7" t="s">
        <v>39</v>
      </c>
      <c r="F23" s="21">
        <v>404205.12</v>
      </c>
      <c r="G23" s="9">
        <v>6380658.669999997</v>
      </c>
      <c r="H23" s="9">
        <v>521653.51</v>
      </c>
      <c r="I23" s="10">
        <v>358748.0699999999</v>
      </c>
      <c r="J23" s="10"/>
    </row>
    <row r="24" spans="1:10" ht="21">
      <c r="A24" s="524" t="s">
        <v>41</v>
      </c>
      <c r="B24" s="524"/>
      <c r="C24" s="524"/>
      <c r="D24" s="524"/>
      <c r="E24" s="524"/>
      <c r="F24" s="22">
        <f>SUM(F4:F23)</f>
        <v>8913370.12</v>
      </c>
      <c r="G24" s="22">
        <f>SUM(G4:G23)</f>
        <v>129371382.84</v>
      </c>
      <c r="H24" s="22">
        <f>SUM(H4:H23)</f>
        <v>1984998.0000000002</v>
      </c>
      <c r="I24" s="22">
        <f>SUM(I4:I23)</f>
        <v>3741603</v>
      </c>
      <c r="J24" s="23"/>
    </row>
    <row r="25" spans="1:5" ht="21">
      <c r="A25" s="24" t="s">
        <v>42</v>
      </c>
      <c r="E25" s="27"/>
    </row>
    <row r="29" spans="1:10" ht="21">
      <c r="A29" s="525" t="s">
        <v>0</v>
      </c>
      <c r="B29" s="525"/>
      <c r="C29" s="525"/>
      <c r="D29" s="525"/>
      <c r="E29" s="525"/>
      <c r="F29" s="525"/>
      <c r="G29" s="525"/>
      <c r="H29" s="525"/>
      <c r="I29" s="525"/>
      <c r="J29" s="525"/>
    </row>
    <row r="30" spans="1:10" ht="21">
      <c r="A30" s="525" t="s">
        <v>188</v>
      </c>
      <c r="B30" s="525"/>
      <c r="C30" s="525"/>
      <c r="D30" s="525"/>
      <c r="E30" s="525"/>
      <c r="F30" s="525"/>
      <c r="G30" s="525"/>
      <c r="H30" s="525"/>
      <c r="I30" s="525"/>
      <c r="J30" s="525"/>
    </row>
    <row r="31" spans="1:10" ht="21">
      <c r="A31" s="153" t="s">
        <v>2</v>
      </c>
      <c r="B31" s="153" t="s">
        <v>3</v>
      </c>
      <c r="C31" s="153" t="s">
        <v>4</v>
      </c>
      <c r="D31" s="526" t="s">
        <v>5</v>
      </c>
      <c r="E31" s="527"/>
      <c r="F31" s="3" t="s">
        <v>6</v>
      </c>
      <c r="G31" s="3" t="s">
        <v>7</v>
      </c>
      <c r="H31" s="3" t="s">
        <v>8</v>
      </c>
      <c r="I31" s="3" t="s">
        <v>9</v>
      </c>
      <c r="J31" s="3" t="s">
        <v>10</v>
      </c>
    </row>
    <row r="32" spans="1:10" ht="21">
      <c r="A32" s="4">
        <v>1</v>
      </c>
      <c r="B32" s="5">
        <v>7142090</v>
      </c>
      <c r="C32" s="4" t="s">
        <v>11</v>
      </c>
      <c r="D32" s="6">
        <v>2779300</v>
      </c>
      <c r="E32" s="7" t="s">
        <v>12</v>
      </c>
      <c r="F32" s="8">
        <v>2779300</v>
      </c>
      <c r="G32" s="9">
        <v>41689500</v>
      </c>
      <c r="H32" s="8">
        <v>0</v>
      </c>
      <c r="I32" s="9">
        <v>0</v>
      </c>
      <c r="J32" s="10"/>
    </row>
    <row r="33" spans="1:10" ht="21">
      <c r="A33" s="4">
        <v>2</v>
      </c>
      <c r="B33" s="5">
        <v>7049011</v>
      </c>
      <c r="C33" s="4" t="s">
        <v>15</v>
      </c>
      <c r="D33" s="6">
        <v>2145900</v>
      </c>
      <c r="E33" s="7" t="s">
        <v>12</v>
      </c>
      <c r="F33" s="8">
        <v>2145900</v>
      </c>
      <c r="G33" s="9">
        <v>32188500</v>
      </c>
      <c r="H33" s="8">
        <v>0</v>
      </c>
      <c r="I33" s="9">
        <v>0</v>
      </c>
      <c r="J33" s="10"/>
    </row>
    <row r="34" spans="1:10" ht="21">
      <c r="A34" s="4">
        <v>3</v>
      </c>
      <c r="B34" s="12">
        <v>9012110</v>
      </c>
      <c r="C34" s="4" t="s">
        <v>13</v>
      </c>
      <c r="D34" s="11">
        <v>3204</v>
      </c>
      <c r="E34" s="7" t="s">
        <v>14</v>
      </c>
      <c r="F34" s="8">
        <v>96120</v>
      </c>
      <c r="G34" s="9">
        <v>17321736</v>
      </c>
      <c r="H34" s="13">
        <v>0</v>
      </c>
      <c r="I34" s="9">
        <v>1212517.0899999999</v>
      </c>
      <c r="J34" s="10"/>
    </row>
    <row r="35" spans="1:10" ht="21">
      <c r="A35" s="4">
        <v>4</v>
      </c>
      <c r="B35" s="5">
        <v>8039000</v>
      </c>
      <c r="C35" s="4" t="s">
        <v>19</v>
      </c>
      <c r="D35" s="6">
        <v>761600</v>
      </c>
      <c r="E35" s="7" t="s">
        <v>12</v>
      </c>
      <c r="F35" s="8">
        <v>761600</v>
      </c>
      <c r="G35" s="9">
        <v>5331200</v>
      </c>
      <c r="H35" s="8">
        <v>0</v>
      </c>
      <c r="I35" s="9">
        <v>0</v>
      </c>
      <c r="J35" s="10"/>
    </row>
    <row r="36" spans="1:10" ht="21">
      <c r="A36" s="4">
        <v>5</v>
      </c>
      <c r="B36" s="19">
        <v>2101</v>
      </c>
      <c r="C36" s="4" t="s">
        <v>155</v>
      </c>
      <c r="D36" s="11">
        <v>2950</v>
      </c>
      <c r="E36" s="7" t="s">
        <v>14</v>
      </c>
      <c r="F36" s="9">
        <v>36260</v>
      </c>
      <c r="G36" s="8">
        <v>5220659</v>
      </c>
      <c r="H36" s="9">
        <v>0</v>
      </c>
      <c r="I36" s="8">
        <v>365445.44000000006</v>
      </c>
      <c r="J36" s="10"/>
    </row>
    <row r="37" spans="1:10" ht="21">
      <c r="A37" s="4">
        <v>6</v>
      </c>
      <c r="B37" s="19">
        <v>4407</v>
      </c>
      <c r="C37" s="4" t="s">
        <v>16</v>
      </c>
      <c r="D37" s="16">
        <v>773.523</v>
      </c>
      <c r="E37" s="7" t="s">
        <v>17</v>
      </c>
      <c r="F37" s="9">
        <v>773523</v>
      </c>
      <c r="G37" s="8">
        <v>3914351</v>
      </c>
      <c r="H37" s="9">
        <v>45809.000000000015</v>
      </c>
      <c r="I37" s="8">
        <v>277211</v>
      </c>
      <c r="J37" s="10"/>
    </row>
    <row r="38" spans="1:10" ht="21">
      <c r="A38" s="4">
        <v>7</v>
      </c>
      <c r="B38" s="15">
        <v>12024100</v>
      </c>
      <c r="C38" s="4" t="s">
        <v>189</v>
      </c>
      <c r="D38" s="6">
        <v>185100</v>
      </c>
      <c r="E38" s="7" t="s">
        <v>12</v>
      </c>
      <c r="F38" s="8">
        <v>185100</v>
      </c>
      <c r="G38" s="9">
        <v>3702000</v>
      </c>
      <c r="H38" s="9">
        <v>0</v>
      </c>
      <c r="I38" s="8">
        <v>0</v>
      </c>
      <c r="J38" s="10"/>
    </row>
    <row r="39" spans="1:10" ht="21">
      <c r="A39" s="4">
        <v>8</v>
      </c>
      <c r="B39" s="5">
        <v>44123100</v>
      </c>
      <c r="C39" s="4" t="s">
        <v>190</v>
      </c>
      <c r="D39" s="16">
        <v>443.783</v>
      </c>
      <c r="E39" s="7" t="s">
        <v>17</v>
      </c>
      <c r="F39" s="8">
        <v>446783</v>
      </c>
      <c r="G39" s="9">
        <v>3128105</v>
      </c>
      <c r="H39" s="8">
        <v>0</v>
      </c>
      <c r="I39" s="9">
        <v>218967.00000000003</v>
      </c>
      <c r="J39" s="10"/>
    </row>
    <row r="40" spans="1:10" ht="21">
      <c r="A40" s="4">
        <v>9</v>
      </c>
      <c r="B40" s="4">
        <v>8504</v>
      </c>
      <c r="C40" s="4" t="s">
        <v>191</v>
      </c>
      <c r="D40" s="11">
        <v>2025041</v>
      </c>
      <c r="E40" s="7" t="s">
        <v>23</v>
      </c>
      <c r="F40" s="9">
        <v>10413</v>
      </c>
      <c r="G40" s="17">
        <v>2700976.36</v>
      </c>
      <c r="H40" s="9">
        <v>43646.61000000001</v>
      </c>
      <c r="I40" s="9">
        <v>191948.77000000008</v>
      </c>
      <c r="J40" s="10"/>
    </row>
    <row r="41" spans="1:10" ht="21">
      <c r="A41" s="4">
        <v>10</v>
      </c>
      <c r="B41" s="5">
        <v>7141011</v>
      </c>
      <c r="C41" s="4" t="s">
        <v>153</v>
      </c>
      <c r="D41" s="6">
        <v>300000</v>
      </c>
      <c r="E41" s="7" t="s">
        <v>12</v>
      </c>
      <c r="F41" s="8">
        <v>300000</v>
      </c>
      <c r="G41" s="9">
        <v>2100000</v>
      </c>
      <c r="H41" s="9">
        <v>0</v>
      </c>
      <c r="I41" s="8">
        <v>0</v>
      </c>
      <c r="J41" s="10"/>
    </row>
    <row r="42" spans="1:10" ht="21">
      <c r="A42" s="4">
        <v>11</v>
      </c>
      <c r="B42" s="5">
        <v>7069000</v>
      </c>
      <c r="C42" s="4" t="s">
        <v>18</v>
      </c>
      <c r="D42" s="6">
        <v>123700</v>
      </c>
      <c r="E42" s="7" t="s">
        <v>12</v>
      </c>
      <c r="F42" s="8">
        <v>123700</v>
      </c>
      <c r="G42" s="9">
        <v>1855500</v>
      </c>
      <c r="H42" s="9">
        <v>0</v>
      </c>
      <c r="I42" s="9">
        <v>0</v>
      </c>
      <c r="J42" s="10"/>
    </row>
    <row r="43" spans="1:10" ht="21">
      <c r="A43" s="4">
        <v>12</v>
      </c>
      <c r="B43" s="5" t="s">
        <v>25</v>
      </c>
      <c r="C43" s="4" t="s">
        <v>158</v>
      </c>
      <c r="D43" s="11">
        <v>1070884</v>
      </c>
      <c r="E43" s="7" t="s">
        <v>23</v>
      </c>
      <c r="F43" s="9">
        <v>79828</v>
      </c>
      <c r="G43" s="8">
        <v>3237464.7199999997</v>
      </c>
      <c r="H43" s="9">
        <v>971239.4900000001</v>
      </c>
      <c r="I43" s="9">
        <v>294609.62000000005</v>
      </c>
      <c r="J43" s="10"/>
    </row>
    <row r="44" spans="1:10" ht="21">
      <c r="A44" s="4">
        <v>13</v>
      </c>
      <c r="B44" s="5">
        <v>9083100</v>
      </c>
      <c r="C44" s="4" t="s">
        <v>28</v>
      </c>
      <c r="D44" s="6">
        <v>9000</v>
      </c>
      <c r="E44" s="7" t="s">
        <v>12</v>
      </c>
      <c r="F44" s="8">
        <v>9000</v>
      </c>
      <c r="G44" s="9">
        <v>1297508</v>
      </c>
      <c r="H44" s="9">
        <v>0</v>
      </c>
      <c r="I44" s="9">
        <v>0</v>
      </c>
      <c r="J44" s="10"/>
    </row>
    <row r="45" spans="1:10" ht="21">
      <c r="A45" s="4">
        <v>14</v>
      </c>
      <c r="B45" s="19">
        <v>13019020</v>
      </c>
      <c r="C45" s="4" t="s">
        <v>32</v>
      </c>
      <c r="D45" s="6">
        <v>166500</v>
      </c>
      <c r="E45" s="7" t="s">
        <v>12</v>
      </c>
      <c r="F45" s="9">
        <v>166500</v>
      </c>
      <c r="G45" s="8">
        <v>1398560</v>
      </c>
      <c r="H45" s="9">
        <v>55087</v>
      </c>
      <c r="I45" s="9">
        <v>8174</v>
      </c>
      <c r="J45" s="10"/>
    </row>
    <row r="46" spans="1:10" ht="21">
      <c r="A46" s="4">
        <v>15</v>
      </c>
      <c r="B46" s="19">
        <v>4202</v>
      </c>
      <c r="C46" s="4" t="s">
        <v>192</v>
      </c>
      <c r="D46" s="11">
        <v>415671</v>
      </c>
      <c r="E46" s="7" t="s">
        <v>31</v>
      </c>
      <c r="F46" s="9">
        <v>32365</v>
      </c>
      <c r="G46" s="9">
        <v>1244924.3699999996</v>
      </c>
      <c r="H46" s="8">
        <v>366277.43000000005</v>
      </c>
      <c r="I46" s="9">
        <v>111104.16000000005</v>
      </c>
      <c r="J46" s="10"/>
    </row>
    <row r="47" spans="1:10" ht="21">
      <c r="A47" s="4">
        <v>16</v>
      </c>
      <c r="B47" s="4">
        <v>3923</v>
      </c>
      <c r="C47" s="4" t="s">
        <v>29</v>
      </c>
      <c r="D47" s="11">
        <v>61046</v>
      </c>
      <c r="E47" s="7" t="s">
        <v>23</v>
      </c>
      <c r="F47" s="9">
        <v>40795</v>
      </c>
      <c r="G47" s="8">
        <v>1716348.8999999997</v>
      </c>
      <c r="H47" s="9">
        <v>142916.50999999998</v>
      </c>
      <c r="I47" s="9">
        <v>110045.87</v>
      </c>
      <c r="J47" s="10"/>
    </row>
    <row r="48" spans="1:10" ht="21">
      <c r="A48" s="4">
        <v>17</v>
      </c>
      <c r="B48" s="15">
        <v>9006</v>
      </c>
      <c r="C48" s="279" t="s">
        <v>193</v>
      </c>
      <c r="D48" s="11">
        <v>1001</v>
      </c>
      <c r="E48" s="7" t="s">
        <v>194</v>
      </c>
      <c r="F48" s="9">
        <v>213</v>
      </c>
      <c r="G48" s="8">
        <v>983694.55</v>
      </c>
      <c r="H48" s="9">
        <v>434.73</v>
      </c>
      <c r="I48" s="8">
        <v>639.05</v>
      </c>
      <c r="J48" s="10" t="s">
        <v>24</v>
      </c>
    </row>
    <row r="49" spans="1:10" ht="21">
      <c r="A49" s="4">
        <v>18</v>
      </c>
      <c r="B49" s="19">
        <v>91021900</v>
      </c>
      <c r="C49" s="4" t="s">
        <v>195</v>
      </c>
      <c r="D49" s="11">
        <v>332108</v>
      </c>
      <c r="E49" s="7" t="s">
        <v>36</v>
      </c>
      <c r="F49" s="8">
        <v>22392</v>
      </c>
      <c r="G49" s="9">
        <v>894999.05</v>
      </c>
      <c r="H49" s="8">
        <v>44736.42999999999</v>
      </c>
      <c r="I49" s="9">
        <v>65767.34</v>
      </c>
      <c r="J49" s="10"/>
    </row>
    <row r="50" spans="1:10" ht="21">
      <c r="A50" s="4">
        <v>19</v>
      </c>
      <c r="B50" s="19">
        <v>8501</v>
      </c>
      <c r="C50" s="4" t="s">
        <v>196</v>
      </c>
      <c r="D50" s="11">
        <v>823</v>
      </c>
      <c r="E50" s="7" t="s">
        <v>23</v>
      </c>
      <c r="F50" s="9">
        <v>2440</v>
      </c>
      <c r="G50" s="8">
        <v>876933.92</v>
      </c>
      <c r="H50" s="9">
        <v>3332.4599999999996</v>
      </c>
      <c r="I50" s="8">
        <v>2565.8499999999995</v>
      </c>
      <c r="J50" s="10" t="s">
        <v>24</v>
      </c>
    </row>
    <row r="51" spans="1:10" ht="21">
      <c r="A51" s="4">
        <v>20</v>
      </c>
      <c r="B51" s="15" t="s">
        <v>39</v>
      </c>
      <c r="C51" s="4" t="s">
        <v>40</v>
      </c>
      <c r="D51" s="20">
        <v>2214219</v>
      </c>
      <c r="E51" s="7"/>
      <c r="F51" s="9">
        <v>1296725.21</v>
      </c>
      <c r="G51" s="9">
        <v>10002202.639999999</v>
      </c>
      <c r="H51" s="9">
        <v>765182.3399999999</v>
      </c>
      <c r="I51" s="9">
        <v>543225.8100000008</v>
      </c>
      <c r="J51" s="10"/>
    </row>
    <row r="52" spans="1:10" ht="21">
      <c r="A52" s="524" t="s">
        <v>41</v>
      </c>
      <c r="B52" s="524"/>
      <c r="C52" s="524"/>
      <c r="D52" s="524"/>
      <c r="E52" s="524"/>
      <c r="F52" s="22">
        <f>SUM(F32:F51)</f>
        <v>9308957.21</v>
      </c>
      <c r="G52" s="22">
        <f>SUM(G32:G51)</f>
        <v>140805163.51</v>
      </c>
      <c r="H52" s="22">
        <f>SUM(H32:H51)</f>
        <v>2438662</v>
      </c>
      <c r="I52" s="22">
        <f>SUM(I32:I51)</f>
        <v>3402221.000000001</v>
      </c>
      <c r="J52" s="23"/>
    </row>
    <row r="53" spans="1:5" ht="21">
      <c r="A53" s="24" t="s">
        <v>42</v>
      </c>
      <c r="E53" s="27"/>
    </row>
    <row r="61" spans="1:10" ht="21">
      <c r="A61" s="525" t="s">
        <v>0</v>
      </c>
      <c r="B61" s="525"/>
      <c r="C61" s="525"/>
      <c r="D61" s="525"/>
      <c r="E61" s="525"/>
      <c r="F61" s="525"/>
      <c r="G61" s="525"/>
      <c r="H61" s="525"/>
      <c r="I61" s="525"/>
      <c r="J61" s="525"/>
    </row>
    <row r="62" spans="1:10" ht="21">
      <c r="A62" s="525" t="s">
        <v>217</v>
      </c>
      <c r="B62" s="525"/>
      <c r="C62" s="525"/>
      <c r="D62" s="525"/>
      <c r="E62" s="525"/>
      <c r="F62" s="525"/>
      <c r="G62" s="525"/>
      <c r="H62" s="525"/>
      <c r="I62" s="525"/>
      <c r="J62" s="525"/>
    </row>
    <row r="63" spans="1:10" ht="21">
      <c r="A63" s="153" t="s">
        <v>2</v>
      </c>
      <c r="B63" s="153" t="s">
        <v>3</v>
      </c>
      <c r="C63" s="153" t="s">
        <v>4</v>
      </c>
      <c r="D63" s="524" t="s">
        <v>5</v>
      </c>
      <c r="E63" s="524"/>
      <c r="F63" s="3" t="s">
        <v>6</v>
      </c>
      <c r="G63" s="3" t="s">
        <v>7</v>
      </c>
      <c r="H63" s="3" t="s">
        <v>8</v>
      </c>
      <c r="I63" s="3" t="s">
        <v>9</v>
      </c>
      <c r="J63" s="3" t="s">
        <v>10</v>
      </c>
    </row>
    <row r="64" spans="1:10" ht="21">
      <c r="A64" s="4">
        <v>1</v>
      </c>
      <c r="B64" s="5">
        <v>7141011</v>
      </c>
      <c r="C64" s="4" t="s">
        <v>153</v>
      </c>
      <c r="D64" s="6">
        <v>6050000</v>
      </c>
      <c r="E64" s="291" t="s">
        <v>12</v>
      </c>
      <c r="F64" s="8">
        <v>6050000</v>
      </c>
      <c r="G64" s="9">
        <v>82222452</v>
      </c>
      <c r="H64" s="8">
        <v>0</v>
      </c>
      <c r="I64" s="9">
        <v>0</v>
      </c>
      <c r="J64" s="10"/>
    </row>
    <row r="65" spans="1:10" ht="21">
      <c r="A65" s="4">
        <v>2</v>
      </c>
      <c r="B65" s="5">
        <v>7142090</v>
      </c>
      <c r="C65" s="4" t="s">
        <v>11</v>
      </c>
      <c r="D65" s="6">
        <v>2993000</v>
      </c>
      <c r="E65" s="291" t="s">
        <v>12</v>
      </c>
      <c r="F65" s="8">
        <v>2993000</v>
      </c>
      <c r="G65" s="9">
        <v>44895000</v>
      </c>
      <c r="H65" s="8">
        <v>0</v>
      </c>
      <c r="I65" s="9">
        <v>0</v>
      </c>
      <c r="J65" s="10"/>
    </row>
    <row r="66" spans="1:10" ht="21">
      <c r="A66" s="4">
        <v>3</v>
      </c>
      <c r="B66" s="12">
        <v>7049011</v>
      </c>
      <c r="C66" s="4" t="s">
        <v>15</v>
      </c>
      <c r="D66" s="6">
        <v>1384200</v>
      </c>
      <c r="E66" s="291" t="s">
        <v>12</v>
      </c>
      <c r="F66" s="8">
        <v>1384200</v>
      </c>
      <c r="G66" s="9">
        <v>20763000</v>
      </c>
      <c r="H66" s="13">
        <v>0</v>
      </c>
      <c r="I66" s="9">
        <v>0</v>
      </c>
      <c r="J66" s="10"/>
    </row>
    <row r="67" spans="1:10" ht="21">
      <c r="A67" s="4">
        <v>4</v>
      </c>
      <c r="B67" s="5">
        <v>9012110</v>
      </c>
      <c r="C67" s="4" t="s">
        <v>13</v>
      </c>
      <c r="D67" s="6">
        <v>2136</v>
      </c>
      <c r="E67" s="291" t="s">
        <v>14</v>
      </c>
      <c r="F67" s="8">
        <v>64080</v>
      </c>
      <c r="G67" s="9">
        <v>11718784</v>
      </c>
      <c r="H67" s="8">
        <v>0</v>
      </c>
      <c r="I67" s="9">
        <v>820312.64</v>
      </c>
      <c r="J67" s="10"/>
    </row>
    <row r="68" spans="1:10" ht="21">
      <c r="A68" s="4">
        <v>5</v>
      </c>
      <c r="B68" s="15">
        <v>4407</v>
      </c>
      <c r="C68" s="4" t="s">
        <v>16</v>
      </c>
      <c r="D68" s="16">
        <v>1457.421</v>
      </c>
      <c r="E68" s="7" t="s">
        <v>17</v>
      </c>
      <c r="F68" s="8">
        <v>1457421</v>
      </c>
      <c r="G68" s="9">
        <v>8201868</v>
      </c>
      <c r="H68" s="8">
        <v>109718.51000000001</v>
      </c>
      <c r="I68" s="9">
        <v>581808.36</v>
      </c>
      <c r="J68" s="10"/>
    </row>
    <row r="69" spans="1:10" ht="21">
      <c r="A69" s="4">
        <v>6</v>
      </c>
      <c r="B69" s="5">
        <v>12024200</v>
      </c>
      <c r="C69" s="4" t="s">
        <v>21</v>
      </c>
      <c r="D69" s="6">
        <v>159600</v>
      </c>
      <c r="E69" s="291" t="s">
        <v>12</v>
      </c>
      <c r="F69" s="8">
        <v>159600</v>
      </c>
      <c r="G69" s="9">
        <v>7182000</v>
      </c>
      <c r="H69" s="8">
        <v>0</v>
      </c>
      <c r="I69" s="9">
        <v>0</v>
      </c>
      <c r="J69" s="10"/>
    </row>
    <row r="70" spans="1:10" ht="21">
      <c r="A70" s="4"/>
      <c r="B70" s="15">
        <v>2101</v>
      </c>
      <c r="C70" s="4" t="s">
        <v>155</v>
      </c>
      <c r="D70" s="6">
        <v>3140</v>
      </c>
      <c r="E70" s="7" t="s">
        <v>14</v>
      </c>
      <c r="F70" s="9">
        <v>42080</v>
      </c>
      <c r="G70" s="9">
        <v>6865211</v>
      </c>
      <c r="H70" s="8">
        <v>0</v>
      </c>
      <c r="I70" s="9">
        <v>480562.36</v>
      </c>
      <c r="J70" s="10"/>
    </row>
    <row r="71" spans="1:10" ht="21">
      <c r="A71" s="4">
        <v>7</v>
      </c>
      <c r="B71" s="5">
        <v>8039000</v>
      </c>
      <c r="C71" s="4" t="s">
        <v>19</v>
      </c>
      <c r="D71" s="6">
        <v>760200</v>
      </c>
      <c r="E71" s="291" t="s">
        <v>12</v>
      </c>
      <c r="F71" s="8">
        <v>760200</v>
      </c>
      <c r="G71" s="9">
        <v>5321400</v>
      </c>
      <c r="H71" s="9">
        <v>0</v>
      </c>
      <c r="I71" s="8">
        <v>0</v>
      </c>
      <c r="J71" s="10"/>
    </row>
    <row r="72" spans="1:10" ht="21">
      <c r="A72" s="4">
        <v>9</v>
      </c>
      <c r="B72" s="4" t="s">
        <v>25</v>
      </c>
      <c r="C72" s="4" t="s">
        <v>158</v>
      </c>
      <c r="D72" s="6">
        <v>1190636</v>
      </c>
      <c r="E72" s="291" t="s">
        <v>218</v>
      </c>
      <c r="F72" s="9">
        <v>81859</v>
      </c>
      <c r="G72" s="17">
        <v>3162500.7099999995</v>
      </c>
      <c r="H72" s="9">
        <v>828014.2799999999</v>
      </c>
      <c r="I72" s="9">
        <v>279334.42</v>
      </c>
      <c r="J72" s="10"/>
    </row>
    <row r="73" spans="1:10" ht="21">
      <c r="A73" s="4"/>
      <c r="B73" s="15">
        <v>8703</v>
      </c>
      <c r="C73" s="4" t="s">
        <v>219</v>
      </c>
      <c r="D73" s="6">
        <v>2</v>
      </c>
      <c r="E73" s="7" t="s">
        <v>57</v>
      </c>
      <c r="F73" s="9">
        <v>7840</v>
      </c>
      <c r="G73" s="8">
        <v>3070659</v>
      </c>
      <c r="H73" s="9">
        <v>0</v>
      </c>
      <c r="I73" s="9">
        <v>0</v>
      </c>
      <c r="J73" s="10" t="s">
        <v>24</v>
      </c>
    </row>
    <row r="74" spans="1:10" ht="21">
      <c r="A74" s="4">
        <v>10</v>
      </c>
      <c r="B74" s="15">
        <v>1301</v>
      </c>
      <c r="C74" s="4" t="s">
        <v>32</v>
      </c>
      <c r="D74" s="6">
        <v>178850</v>
      </c>
      <c r="E74" s="7" t="s">
        <v>12</v>
      </c>
      <c r="F74" s="8">
        <v>178850</v>
      </c>
      <c r="G74" s="9">
        <v>2443703</v>
      </c>
      <c r="H74" s="8">
        <v>122184</v>
      </c>
      <c r="I74" s="9">
        <v>0</v>
      </c>
      <c r="J74" s="10"/>
    </row>
    <row r="75" spans="1:10" ht="21">
      <c r="A75" s="4">
        <v>11</v>
      </c>
      <c r="B75" s="19">
        <v>8504</v>
      </c>
      <c r="C75" s="4" t="s">
        <v>220</v>
      </c>
      <c r="D75" s="6">
        <v>1773476</v>
      </c>
      <c r="E75" s="7" t="s">
        <v>23</v>
      </c>
      <c r="F75" s="9">
        <v>17215</v>
      </c>
      <c r="G75" s="9">
        <v>2436810.5300000003</v>
      </c>
      <c r="H75" s="9">
        <v>71667.08999999998</v>
      </c>
      <c r="I75" s="8">
        <v>175591.67999999996</v>
      </c>
      <c r="J75" s="10"/>
    </row>
    <row r="76" spans="1:10" ht="21">
      <c r="A76" s="4">
        <v>13</v>
      </c>
      <c r="B76" s="4">
        <v>4202</v>
      </c>
      <c r="C76" s="4" t="s">
        <v>30</v>
      </c>
      <c r="D76" s="6">
        <v>354873</v>
      </c>
      <c r="E76" s="7" t="s">
        <v>31</v>
      </c>
      <c r="F76" s="9">
        <v>37069</v>
      </c>
      <c r="G76" s="9">
        <v>1399652.1500000006</v>
      </c>
      <c r="H76" s="9">
        <v>320137.27000000014</v>
      </c>
      <c r="I76" s="8">
        <v>120384.51999999999</v>
      </c>
      <c r="J76" s="10"/>
    </row>
    <row r="77" spans="1:10" ht="21">
      <c r="A77" s="4">
        <v>14</v>
      </c>
      <c r="B77" s="19">
        <v>92089090</v>
      </c>
      <c r="C77" s="4" t="s">
        <v>221</v>
      </c>
      <c r="D77" s="6">
        <v>67</v>
      </c>
      <c r="E77" s="7" t="s">
        <v>23</v>
      </c>
      <c r="F77" s="8">
        <v>3450</v>
      </c>
      <c r="G77" s="9">
        <v>1158840</v>
      </c>
      <c r="H77" s="9">
        <v>0</v>
      </c>
      <c r="I77" s="8">
        <v>0</v>
      </c>
      <c r="J77" s="10" t="s">
        <v>24</v>
      </c>
    </row>
    <row r="78" spans="1:10" ht="21">
      <c r="A78" s="4"/>
      <c r="B78" s="4">
        <v>3926</v>
      </c>
      <c r="C78" s="4" t="s">
        <v>29</v>
      </c>
      <c r="D78" s="6">
        <v>62469</v>
      </c>
      <c r="E78" s="7" t="s">
        <v>23</v>
      </c>
      <c r="F78" s="9">
        <v>32269</v>
      </c>
      <c r="G78" s="8">
        <v>1143446.3299999991</v>
      </c>
      <c r="H78" s="9">
        <v>114344.69</v>
      </c>
      <c r="I78" s="9">
        <v>88045.42999999998</v>
      </c>
      <c r="J78" s="10"/>
    </row>
    <row r="79" spans="1:10" ht="21">
      <c r="A79" s="4">
        <v>15</v>
      </c>
      <c r="B79" s="5">
        <v>7141019</v>
      </c>
      <c r="C79" s="4" t="s">
        <v>222</v>
      </c>
      <c r="D79" s="6">
        <v>750000</v>
      </c>
      <c r="E79" s="7" t="s">
        <v>12</v>
      </c>
      <c r="F79" s="8">
        <v>750000</v>
      </c>
      <c r="G79" s="9">
        <v>1097263</v>
      </c>
      <c r="H79" s="9">
        <v>0</v>
      </c>
      <c r="I79" s="8">
        <v>0</v>
      </c>
      <c r="J79" s="10"/>
    </row>
    <row r="80" spans="1:10" ht="21">
      <c r="A80" s="4">
        <v>17</v>
      </c>
      <c r="B80" s="15">
        <v>12024100</v>
      </c>
      <c r="C80" s="4" t="s">
        <v>189</v>
      </c>
      <c r="D80" s="6">
        <v>47000</v>
      </c>
      <c r="E80" s="7" t="s">
        <v>12</v>
      </c>
      <c r="F80" s="8">
        <v>47000</v>
      </c>
      <c r="G80" s="9">
        <v>940000</v>
      </c>
      <c r="H80" s="8">
        <v>0</v>
      </c>
      <c r="I80" s="9">
        <v>0</v>
      </c>
      <c r="J80" s="10"/>
    </row>
    <row r="81" spans="1:10" ht="21">
      <c r="A81" s="4">
        <v>18</v>
      </c>
      <c r="B81" s="19">
        <v>91021900</v>
      </c>
      <c r="C81" s="4" t="s">
        <v>35</v>
      </c>
      <c r="D81" s="6">
        <v>313358</v>
      </c>
      <c r="E81" s="7" t="s">
        <v>36</v>
      </c>
      <c r="F81" s="8">
        <v>20107</v>
      </c>
      <c r="G81" s="9">
        <v>838912.15</v>
      </c>
      <c r="H81" s="8">
        <v>41929.54</v>
      </c>
      <c r="I81" s="9">
        <v>61644.55000000002</v>
      </c>
      <c r="J81" s="10"/>
    </row>
    <row r="82" spans="1:10" ht="21">
      <c r="A82" s="4">
        <v>19</v>
      </c>
      <c r="B82" s="5">
        <v>47079000</v>
      </c>
      <c r="C82" s="4" t="s">
        <v>223</v>
      </c>
      <c r="D82" s="6">
        <v>365000</v>
      </c>
      <c r="E82" s="7" t="s">
        <v>12</v>
      </c>
      <c r="F82" s="8">
        <v>365000</v>
      </c>
      <c r="G82" s="9">
        <v>730000</v>
      </c>
      <c r="H82" s="8">
        <v>0</v>
      </c>
      <c r="I82" s="9">
        <v>51100</v>
      </c>
      <c r="J82" s="10"/>
    </row>
    <row r="83" spans="1:10" ht="21">
      <c r="A83" s="4">
        <v>20</v>
      </c>
      <c r="B83" s="15" t="s">
        <v>39</v>
      </c>
      <c r="C83" s="4" t="s">
        <v>40</v>
      </c>
      <c r="D83" s="20">
        <v>2070390</v>
      </c>
      <c r="E83" s="7"/>
      <c r="F83" s="9">
        <v>751045.98</v>
      </c>
      <c r="G83" s="9">
        <v>10893979.709999999</v>
      </c>
      <c r="H83" s="9">
        <v>1101674.620000002</v>
      </c>
      <c r="I83" s="9">
        <v>646652.0430000001</v>
      </c>
      <c r="J83" s="10"/>
    </row>
    <row r="84" spans="1:10" ht="21">
      <c r="A84" s="524" t="s">
        <v>41</v>
      </c>
      <c r="B84" s="524"/>
      <c r="C84" s="524"/>
      <c r="D84" s="524"/>
      <c r="E84" s="524"/>
      <c r="F84" s="22">
        <f>SUM(F64:F83)</f>
        <v>15202285.98</v>
      </c>
      <c r="G84" s="22">
        <f>SUM(G64:G83)</f>
        <v>216485481.58000004</v>
      </c>
      <c r="H84" s="22">
        <f>SUM(H64:H83)</f>
        <v>2709670.0000000023</v>
      </c>
      <c r="I84" s="22">
        <f>SUM(I64:I83)</f>
        <v>3305436.003</v>
      </c>
      <c r="J84" s="23"/>
    </row>
    <row r="85" spans="1:5" ht="21">
      <c r="A85" s="24" t="s">
        <v>42</v>
      </c>
      <c r="E85" s="27"/>
    </row>
    <row r="95" spans="1:10" ht="21">
      <c r="A95" s="525" t="s">
        <v>0</v>
      </c>
      <c r="B95" s="525"/>
      <c r="C95" s="525"/>
      <c r="D95" s="525"/>
      <c r="E95" s="525"/>
      <c r="F95" s="525"/>
      <c r="G95" s="525"/>
      <c r="H95" s="525"/>
      <c r="I95" s="525"/>
      <c r="J95" s="525"/>
    </row>
    <row r="96" spans="1:10" ht="21">
      <c r="A96" s="525" t="s">
        <v>251</v>
      </c>
      <c r="B96" s="525"/>
      <c r="C96" s="525"/>
      <c r="D96" s="525"/>
      <c r="E96" s="525"/>
      <c r="F96" s="525"/>
      <c r="G96" s="525"/>
      <c r="H96" s="525"/>
      <c r="I96" s="525"/>
      <c r="J96" s="525"/>
    </row>
    <row r="97" spans="1:10" ht="21">
      <c r="A97" s="153" t="s">
        <v>2</v>
      </c>
      <c r="B97" s="153" t="s">
        <v>3</v>
      </c>
      <c r="C97" s="153" t="s">
        <v>4</v>
      </c>
      <c r="D97" s="524" t="s">
        <v>5</v>
      </c>
      <c r="E97" s="524"/>
      <c r="F97" s="3" t="s">
        <v>6</v>
      </c>
      <c r="G97" s="3" t="s">
        <v>7</v>
      </c>
      <c r="H97" s="3" t="s">
        <v>8</v>
      </c>
      <c r="I97" s="3" t="s">
        <v>9</v>
      </c>
      <c r="J97" s="3" t="s">
        <v>10</v>
      </c>
    </row>
    <row r="98" spans="1:10" ht="21">
      <c r="A98" s="4">
        <v>1</v>
      </c>
      <c r="B98" s="5">
        <v>7141011</v>
      </c>
      <c r="C98" s="4" t="s">
        <v>153</v>
      </c>
      <c r="D98" s="6">
        <v>15660000</v>
      </c>
      <c r="E98" s="7" t="s">
        <v>12</v>
      </c>
      <c r="F98" s="8">
        <v>15660000</v>
      </c>
      <c r="G98" s="9">
        <v>114735075</v>
      </c>
      <c r="H98" s="8">
        <v>0</v>
      </c>
      <c r="I98" s="10">
        <v>0</v>
      </c>
      <c r="J98" s="10"/>
    </row>
    <row r="99" spans="1:10" ht="21">
      <c r="A99" s="4">
        <v>2</v>
      </c>
      <c r="B99" s="5">
        <v>8109099</v>
      </c>
      <c r="C99" s="4" t="s">
        <v>156</v>
      </c>
      <c r="D99" s="6">
        <v>2975500</v>
      </c>
      <c r="E99" s="7" t="s">
        <v>12</v>
      </c>
      <c r="F99" s="8">
        <v>2975500</v>
      </c>
      <c r="G99" s="9">
        <v>92675726</v>
      </c>
      <c r="H99" s="8">
        <v>0</v>
      </c>
      <c r="I99" s="10">
        <v>0</v>
      </c>
      <c r="J99" s="10"/>
    </row>
    <row r="100" spans="1:10" ht="21">
      <c r="A100" s="4">
        <v>3</v>
      </c>
      <c r="B100" s="12">
        <v>7142090</v>
      </c>
      <c r="C100" s="4" t="s">
        <v>11</v>
      </c>
      <c r="D100" s="6">
        <v>2556600</v>
      </c>
      <c r="E100" s="7" t="s">
        <v>12</v>
      </c>
      <c r="F100" s="10">
        <v>2556600</v>
      </c>
      <c r="G100" s="9">
        <v>39188296</v>
      </c>
      <c r="H100" s="8">
        <v>0</v>
      </c>
      <c r="I100" s="10">
        <v>0</v>
      </c>
      <c r="J100" s="10"/>
    </row>
    <row r="101" spans="1:10" ht="21">
      <c r="A101" s="4">
        <v>4</v>
      </c>
      <c r="B101" s="15">
        <v>2101</v>
      </c>
      <c r="C101" s="4" t="s">
        <v>20</v>
      </c>
      <c r="D101" s="6">
        <v>35493</v>
      </c>
      <c r="E101" s="7" t="s">
        <v>14</v>
      </c>
      <c r="F101" s="9">
        <v>129942</v>
      </c>
      <c r="G101" s="10">
        <v>16854469</v>
      </c>
      <c r="H101" s="8">
        <v>0</v>
      </c>
      <c r="I101" s="9">
        <v>1179810.7100000002</v>
      </c>
      <c r="J101" s="10"/>
    </row>
    <row r="102" spans="1:10" ht="21">
      <c r="A102" s="4">
        <v>5</v>
      </c>
      <c r="B102" s="19">
        <v>901</v>
      </c>
      <c r="C102" s="4" t="s">
        <v>157</v>
      </c>
      <c r="D102" s="6">
        <v>16836</v>
      </c>
      <c r="E102" s="7" t="s">
        <v>14</v>
      </c>
      <c r="F102" s="9">
        <v>70080</v>
      </c>
      <c r="G102" s="8">
        <v>10273552</v>
      </c>
      <c r="H102" s="9">
        <v>158393</v>
      </c>
      <c r="I102" s="8">
        <v>706825.29</v>
      </c>
      <c r="J102" s="10"/>
    </row>
    <row r="103" spans="1:10" ht="21">
      <c r="A103" s="4">
        <v>6</v>
      </c>
      <c r="B103" s="5">
        <v>44072999</v>
      </c>
      <c r="C103" s="4" t="s">
        <v>16</v>
      </c>
      <c r="D103" s="16">
        <v>1505.84</v>
      </c>
      <c r="E103" s="7" t="s">
        <v>17</v>
      </c>
      <c r="F103" s="10">
        <v>1505840</v>
      </c>
      <c r="G103" s="9">
        <v>9791099</v>
      </c>
      <c r="H103" s="8">
        <v>0</v>
      </c>
      <c r="I103" s="10">
        <v>685376.0000000001</v>
      </c>
      <c r="J103" s="10"/>
    </row>
    <row r="104" spans="1:10" ht="21">
      <c r="A104" s="4">
        <v>7</v>
      </c>
      <c r="B104" s="5">
        <v>8039000</v>
      </c>
      <c r="C104" s="4" t="s">
        <v>19</v>
      </c>
      <c r="D104" s="6">
        <v>704600</v>
      </c>
      <c r="E104" s="7" t="s">
        <v>12</v>
      </c>
      <c r="F104" s="10">
        <v>704600</v>
      </c>
      <c r="G104" s="9">
        <v>5121076</v>
      </c>
      <c r="H104" s="8">
        <v>0</v>
      </c>
      <c r="I104" s="10">
        <v>0</v>
      </c>
      <c r="J104" s="10"/>
    </row>
    <row r="105" spans="1:10" ht="21">
      <c r="A105" s="4">
        <v>8</v>
      </c>
      <c r="B105" s="5">
        <v>7049011</v>
      </c>
      <c r="C105" s="4" t="s">
        <v>15</v>
      </c>
      <c r="D105" s="6">
        <v>321700</v>
      </c>
      <c r="E105" s="7" t="s">
        <v>12</v>
      </c>
      <c r="F105" s="8">
        <v>321700</v>
      </c>
      <c r="G105" s="9">
        <v>4929156</v>
      </c>
      <c r="H105" s="8">
        <v>0</v>
      </c>
      <c r="I105" s="9">
        <v>0</v>
      </c>
      <c r="J105" s="10"/>
    </row>
    <row r="106" spans="1:10" ht="21">
      <c r="A106" s="4">
        <v>9</v>
      </c>
      <c r="B106" s="4">
        <v>44123100</v>
      </c>
      <c r="C106" s="4" t="s">
        <v>190</v>
      </c>
      <c r="D106" s="16">
        <v>449.556</v>
      </c>
      <c r="E106" s="7" t="s">
        <v>17</v>
      </c>
      <c r="F106" s="8">
        <v>449556</v>
      </c>
      <c r="G106" s="9">
        <v>4303149</v>
      </c>
      <c r="H106" s="8">
        <v>0</v>
      </c>
      <c r="I106" s="10">
        <v>301220</v>
      </c>
      <c r="J106" s="10"/>
    </row>
    <row r="107" spans="1:10" ht="21">
      <c r="A107" s="4">
        <v>10</v>
      </c>
      <c r="B107" s="19" t="s">
        <v>25</v>
      </c>
      <c r="C107" s="4" t="s">
        <v>158</v>
      </c>
      <c r="D107" s="6">
        <v>1482749</v>
      </c>
      <c r="E107" s="7" t="s">
        <v>23</v>
      </c>
      <c r="F107" s="9">
        <v>101779</v>
      </c>
      <c r="G107" s="9">
        <v>4078447.3</v>
      </c>
      <c r="H107" s="9">
        <v>1116318.3199999991</v>
      </c>
      <c r="I107" s="9">
        <v>363632.76</v>
      </c>
      <c r="J107" s="10"/>
    </row>
    <row r="108" spans="1:10" ht="21">
      <c r="A108" s="4">
        <v>11</v>
      </c>
      <c r="B108" s="15">
        <v>8504</v>
      </c>
      <c r="C108" s="4" t="s">
        <v>252</v>
      </c>
      <c r="D108" s="6">
        <v>1986873</v>
      </c>
      <c r="E108" s="7" t="s">
        <v>23</v>
      </c>
      <c r="F108" s="9">
        <v>11801</v>
      </c>
      <c r="G108" s="9">
        <v>2542789.9499999997</v>
      </c>
      <c r="H108" s="9">
        <v>46416.75999999999</v>
      </c>
      <c r="I108" s="9">
        <v>181244.53</v>
      </c>
      <c r="J108" s="10"/>
    </row>
    <row r="109" spans="1:10" ht="21">
      <c r="A109" s="4">
        <v>12</v>
      </c>
      <c r="B109" s="15">
        <v>1301</v>
      </c>
      <c r="C109" s="4" t="s">
        <v>32</v>
      </c>
      <c r="D109" s="6">
        <v>117636</v>
      </c>
      <c r="E109" s="7" t="s">
        <v>12</v>
      </c>
      <c r="F109" s="9">
        <v>117525</v>
      </c>
      <c r="G109" s="9">
        <v>1749661</v>
      </c>
      <c r="H109" s="9">
        <v>76479</v>
      </c>
      <c r="I109" s="8">
        <v>0</v>
      </c>
      <c r="J109" s="10"/>
    </row>
    <row r="110" spans="1:10" ht="21">
      <c r="A110" s="4">
        <v>13</v>
      </c>
      <c r="B110" s="4">
        <v>44029090</v>
      </c>
      <c r="C110" s="4" t="s">
        <v>253</v>
      </c>
      <c r="D110" s="6">
        <v>691965</v>
      </c>
      <c r="E110" s="7" t="s">
        <v>12</v>
      </c>
      <c r="F110" s="8">
        <v>691965</v>
      </c>
      <c r="G110" s="9">
        <v>1383930</v>
      </c>
      <c r="H110" s="8">
        <v>0</v>
      </c>
      <c r="I110" s="9">
        <v>96879</v>
      </c>
      <c r="J110" s="10"/>
    </row>
    <row r="111" spans="1:10" ht="21">
      <c r="A111" s="4">
        <v>14</v>
      </c>
      <c r="B111" s="19">
        <v>3926</v>
      </c>
      <c r="C111" s="4" t="s">
        <v>29</v>
      </c>
      <c r="D111" s="6">
        <v>69613</v>
      </c>
      <c r="E111" s="7" t="s">
        <v>23</v>
      </c>
      <c r="F111" s="9">
        <v>37740</v>
      </c>
      <c r="G111" s="8">
        <v>1293870.519999999</v>
      </c>
      <c r="H111" s="9">
        <v>129387.18000000001</v>
      </c>
      <c r="I111" s="8">
        <v>99628.07999999999</v>
      </c>
      <c r="J111" s="10"/>
    </row>
    <row r="112" spans="1:10" ht="21">
      <c r="A112" s="4">
        <v>15</v>
      </c>
      <c r="B112" s="4">
        <v>1211</v>
      </c>
      <c r="C112" s="4" t="s">
        <v>254</v>
      </c>
      <c r="D112" s="6">
        <v>265300</v>
      </c>
      <c r="E112" s="7" t="s">
        <v>12</v>
      </c>
      <c r="F112" s="9">
        <v>265300</v>
      </c>
      <c r="G112" s="9">
        <v>1260748</v>
      </c>
      <c r="H112" s="9">
        <v>72845</v>
      </c>
      <c r="I112" s="8">
        <v>0</v>
      </c>
      <c r="J112" s="10"/>
    </row>
    <row r="113" spans="1:10" ht="21">
      <c r="A113" s="4">
        <v>16</v>
      </c>
      <c r="B113" s="19">
        <v>4202</v>
      </c>
      <c r="C113" s="4" t="s">
        <v>30</v>
      </c>
      <c r="D113" s="6">
        <v>359432</v>
      </c>
      <c r="E113" s="7" t="s">
        <v>31</v>
      </c>
      <c r="F113" s="9">
        <v>32221</v>
      </c>
      <c r="G113" s="9">
        <v>1246124.16</v>
      </c>
      <c r="H113" s="8">
        <v>373837.3299999999</v>
      </c>
      <c r="I113" s="9">
        <v>113397.31999999999</v>
      </c>
      <c r="J113" s="10"/>
    </row>
    <row r="114" spans="1:10" ht="21">
      <c r="A114" s="4">
        <v>17</v>
      </c>
      <c r="B114" s="15">
        <v>54076900</v>
      </c>
      <c r="C114" s="4" t="s">
        <v>255</v>
      </c>
      <c r="D114" s="6">
        <v>156887</v>
      </c>
      <c r="E114" s="7" t="s">
        <v>38</v>
      </c>
      <c r="F114" s="8">
        <v>20441</v>
      </c>
      <c r="G114" s="9">
        <v>803437.8399999999</v>
      </c>
      <c r="H114" s="8">
        <v>61698.41</v>
      </c>
      <c r="I114" s="9">
        <v>60559.52000000001</v>
      </c>
      <c r="J114" s="10"/>
    </row>
    <row r="115" spans="1:10" ht="21">
      <c r="A115" s="4">
        <v>18</v>
      </c>
      <c r="B115" s="19">
        <v>91021900</v>
      </c>
      <c r="C115" s="4" t="s">
        <v>35</v>
      </c>
      <c r="D115" s="6">
        <v>290153</v>
      </c>
      <c r="E115" s="7" t="s">
        <v>36</v>
      </c>
      <c r="F115" s="8">
        <v>17691</v>
      </c>
      <c r="G115" s="9">
        <v>750266.5599999998</v>
      </c>
      <c r="H115" s="8">
        <v>37498.79000000001</v>
      </c>
      <c r="I115" s="9">
        <v>55131.990000000005</v>
      </c>
      <c r="J115" s="10"/>
    </row>
    <row r="116" spans="1:10" ht="21">
      <c r="A116" s="4">
        <v>19</v>
      </c>
      <c r="B116" s="5">
        <v>67041900</v>
      </c>
      <c r="C116" s="4" t="s">
        <v>256</v>
      </c>
      <c r="D116" s="6">
        <v>18940</v>
      </c>
      <c r="E116" s="7" t="s">
        <v>23</v>
      </c>
      <c r="F116" s="8">
        <v>5048</v>
      </c>
      <c r="G116" s="9">
        <v>710213.6399999999</v>
      </c>
      <c r="H116" s="8">
        <v>42743.75</v>
      </c>
      <c r="I116" s="9">
        <v>16405.37</v>
      </c>
      <c r="J116" s="10"/>
    </row>
    <row r="117" spans="1:10" ht="21">
      <c r="A117" s="4">
        <v>20</v>
      </c>
      <c r="B117" s="15" t="s">
        <v>39</v>
      </c>
      <c r="C117" s="4" t="s">
        <v>40</v>
      </c>
      <c r="D117" s="20">
        <v>1177299</v>
      </c>
      <c r="E117" s="7" t="s">
        <v>39</v>
      </c>
      <c r="F117" s="9">
        <v>599574.83</v>
      </c>
      <c r="G117" s="9">
        <v>8349402.340000005</v>
      </c>
      <c r="H117" s="9">
        <v>642333.4600000005</v>
      </c>
      <c r="I117" s="9">
        <v>490152.42999999993</v>
      </c>
      <c r="J117" s="10"/>
    </row>
    <row r="118" spans="1:10" ht="21">
      <c r="A118" s="524" t="s">
        <v>41</v>
      </c>
      <c r="B118" s="524"/>
      <c r="C118" s="524"/>
      <c r="D118" s="524"/>
      <c r="E118" s="524"/>
      <c r="F118" s="22">
        <f>SUM(F98:F117)</f>
        <v>26274903.83</v>
      </c>
      <c r="G118" s="22">
        <f>SUM(G98:G117)</f>
        <v>322040489.31</v>
      </c>
      <c r="H118" s="22">
        <f>SUM(H98:H117)</f>
        <v>2757950.9999999995</v>
      </c>
      <c r="I118" s="22">
        <f>SUM(I98:I117)</f>
        <v>4350263.000000001</v>
      </c>
      <c r="J118" s="23"/>
    </row>
    <row r="119" spans="1:5" ht="21">
      <c r="A119" s="24"/>
      <c r="E119" s="27"/>
    </row>
    <row r="128" spans="1:10" ht="21">
      <c r="A128" s="525" t="s">
        <v>0</v>
      </c>
      <c r="B128" s="525"/>
      <c r="C128" s="525"/>
      <c r="D128" s="525"/>
      <c r="E128" s="525"/>
      <c r="F128" s="525"/>
      <c r="G128" s="525"/>
      <c r="H128" s="525"/>
      <c r="I128" s="525"/>
      <c r="J128" s="525"/>
    </row>
    <row r="129" spans="1:10" ht="21">
      <c r="A129" s="525" t="s">
        <v>288</v>
      </c>
      <c r="B129" s="525"/>
      <c r="C129" s="525"/>
      <c r="D129" s="525"/>
      <c r="E129" s="525"/>
      <c r="F129" s="525"/>
      <c r="G129" s="525"/>
      <c r="H129" s="525"/>
      <c r="I129" s="525"/>
      <c r="J129" s="525"/>
    </row>
    <row r="130" spans="1:10" ht="21">
      <c r="A130" s="153" t="s">
        <v>2</v>
      </c>
      <c r="B130" s="153" t="s">
        <v>3</v>
      </c>
      <c r="C130" s="153" t="s">
        <v>4</v>
      </c>
      <c r="D130" s="524" t="s">
        <v>5</v>
      </c>
      <c r="E130" s="524"/>
      <c r="F130" s="3" t="s">
        <v>6</v>
      </c>
      <c r="G130" s="3" t="s">
        <v>7</v>
      </c>
      <c r="H130" s="3" t="s">
        <v>8</v>
      </c>
      <c r="I130" s="3" t="s">
        <v>9</v>
      </c>
      <c r="J130" s="3" t="s">
        <v>10</v>
      </c>
    </row>
    <row r="131" spans="1:10" ht="21">
      <c r="A131" s="4">
        <v>1</v>
      </c>
      <c r="B131" s="5">
        <v>7141011</v>
      </c>
      <c r="C131" s="4" t="s">
        <v>153</v>
      </c>
      <c r="D131" s="6">
        <v>19305000</v>
      </c>
      <c r="E131" s="291" t="s">
        <v>12</v>
      </c>
      <c r="F131" s="8">
        <v>19305000</v>
      </c>
      <c r="G131" s="9">
        <v>140503956</v>
      </c>
      <c r="H131" s="8">
        <v>0</v>
      </c>
      <c r="I131" s="9">
        <v>0</v>
      </c>
      <c r="J131" s="10"/>
    </row>
    <row r="132" spans="1:10" ht="21">
      <c r="A132" s="4">
        <v>2</v>
      </c>
      <c r="B132" s="5">
        <v>8109099</v>
      </c>
      <c r="C132" s="4" t="s">
        <v>156</v>
      </c>
      <c r="D132" s="6">
        <v>1984200</v>
      </c>
      <c r="E132" s="291" t="s">
        <v>12</v>
      </c>
      <c r="F132" s="8">
        <v>1984200</v>
      </c>
      <c r="G132" s="9">
        <v>61375218</v>
      </c>
      <c r="H132" s="8">
        <v>0</v>
      </c>
      <c r="I132" s="9">
        <v>0</v>
      </c>
      <c r="J132" s="10"/>
    </row>
    <row r="133" spans="1:10" ht="21">
      <c r="A133" s="4">
        <v>3</v>
      </c>
      <c r="B133" s="12">
        <v>7142090</v>
      </c>
      <c r="C133" s="4" t="s">
        <v>11</v>
      </c>
      <c r="D133" s="6">
        <v>1299600</v>
      </c>
      <c r="E133" s="291" t="s">
        <v>12</v>
      </c>
      <c r="F133" s="8">
        <v>1299600</v>
      </c>
      <c r="G133" s="9">
        <v>19862794</v>
      </c>
      <c r="H133" s="10">
        <v>0</v>
      </c>
      <c r="I133" s="9">
        <v>0</v>
      </c>
      <c r="J133" s="10"/>
    </row>
    <row r="134" spans="1:10" ht="21">
      <c r="A134" s="4">
        <v>4</v>
      </c>
      <c r="B134" s="15">
        <v>90283090</v>
      </c>
      <c r="C134" s="279" t="s">
        <v>289</v>
      </c>
      <c r="D134" s="6">
        <v>7</v>
      </c>
      <c r="E134" s="291" t="s">
        <v>194</v>
      </c>
      <c r="F134" s="8">
        <v>1054</v>
      </c>
      <c r="G134" s="9">
        <v>17579547</v>
      </c>
      <c r="H134" s="9">
        <v>0</v>
      </c>
      <c r="I134" s="10">
        <v>0</v>
      </c>
      <c r="J134" s="10" t="s">
        <v>24</v>
      </c>
    </row>
    <row r="135" spans="1:10" ht="21">
      <c r="A135" s="4">
        <v>5</v>
      </c>
      <c r="B135" s="19">
        <v>4407</v>
      </c>
      <c r="C135" s="4" t="s">
        <v>16</v>
      </c>
      <c r="D135" s="16">
        <v>2888.991</v>
      </c>
      <c r="E135" s="7" t="s">
        <v>17</v>
      </c>
      <c r="F135" s="9">
        <v>2888991</v>
      </c>
      <c r="G135" s="8">
        <v>16451025</v>
      </c>
      <c r="H135" s="9">
        <v>48577</v>
      </c>
      <c r="I135" s="8">
        <v>1154969.0000000002</v>
      </c>
      <c r="J135" s="10"/>
    </row>
    <row r="136" spans="1:10" ht="21">
      <c r="A136" s="4">
        <v>6</v>
      </c>
      <c r="B136" s="15">
        <v>2101</v>
      </c>
      <c r="C136" s="4" t="s">
        <v>20</v>
      </c>
      <c r="D136" s="6">
        <v>27925</v>
      </c>
      <c r="E136" s="7" t="s">
        <v>14</v>
      </c>
      <c r="F136" s="9">
        <v>95450</v>
      </c>
      <c r="G136" s="10">
        <v>13415503</v>
      </c>
      <c r="H136" s="9">
        <v>0</v>
      </c>
      <c r="I136" s="8">
        <v>939082.1299999999</v>
      </c>
      <c r="J136" s="10"/>
    </row>
    <row r="137" spans="1:10" ht="21">
      <c r="A137" s="4">
        <v>7</v>
      </c>
      <c r="B137" s="15">
        <v>901</v>
      </c>
      <c r="C137" s="4" t="s">
        <v>290</v>
      </c>
      <c r="D137" s="6">
        <v>303930</v>
      </c>
      <c r="E137" s="7" t="s">
        <v>12</v>
      </c>
      <c r="F137" s="9">
        <v>303930</v>
      </c>
      <c r="G137" s="10">
        <v>10360085</v>
      </c>
      <c r="H137" s="9">
        <v>2765588</v>
      </c>
      <c r="I137" s="8">
        <v>510100.87</v>
      </c>
      <c r="J137" s="10"/>
    </row>
    <row r="138" spans="1:10" ht="21">
      <c r="A138" s="4">
        <v>8</v>
      </c>
      <c r="B138" s="5">
        <v>44123100</v>
      </c>
      <c r="C138" s="4" t="s">
        <v>291</v>
      </c>
      <c r="D138" s="16">
        <v>452.8</v>
      </c>
      <c r="E138" s="7" t="s">
        <v>17</v>
      </c>
      <c r="F138" s="8">
        <v>452800</v>
      </c>
      <c r="G138" s="9">
        <v>4231481</v>
      </c>
      <c r="H138" s="8">
        <v>0</v>
      </c>
      <c r="I138" s="9">
        <v>296204.00000000006</v>
      </c>
      <c r="J138" s="10"/>
    </row>
    <row r="139" spans="1:10" ht="21">
      <c r="A139" s="4">
        <v>9</v>
      </c>
      <c r="B139" s="5">
        <v>8039000</v>
      </c>
      <c r="C139" s="4" t="s">
        <v>19</v>
      </c>
      <c r="D139" s="6">
        <v>555300</v>
      </c>
      <c r="E139" s="7" t="s">
        <v>12</v>
      </c>
      <c r="F139" s="8">
        <v>555300</v>
      </c>
      <c r="G139" s="9">
        <v>4041525</v>
      </c>
      <c r="H139" s="8">
        <v>0</v>
      </c>
      <c r="I139" s="9">
        <v>0</v>
      </c>
      <c r="J139" s="10"/>
    </row>
    <row r="140" spans="1:10" ht="21">
      <c r="A140" s="4">
        <v>10</v>
      </c>
      <c r="B140" s="322">
        <v>7049011</v>
      </c>
      <c r="C140" s="4" t="s">
        <v>15</v>
      </c>
      <c r="D140" s="323">
        <v>173200</v>
      </c>
      <c r="E140" s="7" t="s">
        <v>12</v>
      </c>
      <c r="F140" s="13">
        <v>173200</v>
      </c>
      <c r="G140" s="13">
        <v>2647186</v>
      </c>
      <c r="H140" s="14">
        <v>0</v>
      </c>
      <c r="I140" s="14">
        <v>0</v>
      </c>
      <c r="J140" s="10"/>
    </row>
    <row r="141" spans="1:10" ht="21">
      <c r="A141" s="4">
        <v>11</v>
      </c>
      <c r="B141" s="15">
        <v>90241010</v>
      </c>
      <c r="C141" s="4" t="s">
        <v>292</v>
      </c>
      <c r="D141" s="6">
        <v>1</v>
      </c>
      <c r="E141" s="7" t="s">
        <v>194</v>
      </c>
      <c r="F141" s="8">
        <v>600</v>
      </c>
      <c r="G141" s="9">
        <v>2455320</v>
      </c>
      <c r="H141" s="9">
        <v>0</v>
      </c>
      <c r="I141" s="9">
        <v>0</v>
      </c>
      <c r="J141" s="10" t="s">
        <v>24</v>
      </c>
    </row>
    <row r="142" spans="1:10" ht="21">
      <c r="A142" s="4">
        <v>12</v>
      </c>
      <c r="B142" s="15">
        <v>10059090</v>
      </c>
      <c r="C142" s="4" t="s">
        <v>293</v>
      </c>
      <c r="D142" s="6">
        <v>260380</v>
      </c>
      <c r="E142" s="7" t="s">
        <v>12</v>
      </c>
      <c r="F142" s="8">
        <v>260380</v>
      </c>
      <c r="G142" s="9">
        <v>2323193</v>
      </c>
      <c r="H142" s="9">
        <v>0</v>
      </c>
      <c r="I142" s="9">
        <v>0</v>
      </c>
      <c r="J142" s="10"/>
    </row>
    <row r="143" spans="1:10" ht="21">
      <c r="A143" s="4"/>
      <c r="B143" s="19">
        <v>8504</v>
      </c>
      <c r="C143" s="4" t="s">
        <v>27</v>
      </c>
      <c r="D143" s="6">
        <v>1810000</v>
      </c>
      <c r="E143" s="7" t="s">
        <v>23</v>
      </c>
      <c r="F143" s="9">
        <v>9338</v>
      </c>
      <c r="G143" s="9">
        <v>2305951.66</v>
      </c>
      <c r="H143" s="8">
        <v>40409.35000000001</v>
      </c>
      <c r="I143" s="9">
        <v>164246.04</v>
      </c>
      <c r="J143" s="10"/>
    </row>
    <row r="144" spans="1:10" ht="21">
      <c r="A144" s="4">
        <v>13</v>
      </c>
      <c r="B144" s="4">
        <v>1301</v>
      </c>
      <c r="C144" s="4" t="s">
        <v>32</v>
      </c>
      <c r="D144" s="6">
        <v>138075</v>
      </c>
      <c r="E144" s="7" t="s">
        <v>12</v>
      </c>
      <c r="F144" s="8">
        <v>138075</v>
      </c>
      <c r="G144" s="9">
        <v>1984327</v>
      </c>
      <c r="H144" s="8">
        <v>88298</v>
      </c>
      <c r="I144" s="9">
        <v>0</v>
      </c>
      <c r="J144" s="10"/>
    </row>
    <row r="145" spans="1:10" ht="21">
      <c r="A145" s="4">
        <v>14</v>
      </c>
      <c r="B145" s="15">
        <v>1211</v>
      </c>
      <c r="C145" s="4" t="s">
        <v>254</v>
      </c>
      <c r="D145" s="6">
        <v>277600</v>
      </c>
      <c r="E145" s="7" t="s">
        <v>12</v>
      </c>
      <c r="F145" s="9">
        <v>277600</v>
      </c>
      <c r="G145" s="8">
        <v>1259526</v>
      </c>
      <c r="H145" s="9">
        <v>69889</v>
      </c>
      <c r="I145" s="8">
        <v>0</v>
      </c>
      <c r="J145" s="10"/>
    </row>
    <row r="146" spans="1:10" ht="21">
      <c r="A146" s="4">
        <v>15</v>
      </c>
      <c r="B146" s="4">
        <v>67041900</v>
      </c>
      <c r="C146" s="4" t="s">
        <v>256</v>
      </c>
      <c r="D146" s="6">
        <v>6628</v>
      </c>
      <c r="E146" s="7" t="s">
        <v>23</v>
      </c>
      <c r="F146" s="8">
        <v>1355</v>
      </c>
      <c r="G146" s="9">
        <v>1191738.5</v>
      </c>
      <c r="H146" s="9">
        <v>15253.66</v>
      </c>
      <c r="I146" s="9">
        <v>4626.93</v>
      </c>
      <c r="J146" s="10"/>
    </row>
    <row r="147" spans="1:10" ht="21">
      <c r="A147" s="4">
        <v>16</v>
      </c>
      <c r="B147" s="19">
        <v>84869019</v>
      </c>
      <c r="C147" s="4" t="s">
        <v>294</v>
      </c>
      <c r="D147" s="6">
        <v>11</v>
      </c>
      <c r="E147" s="7" t="s">
        <v>260</v>
      </c>
      <c r="F147" s="8">
        <v>1429</v>
      </c>
      <c r="G147" s="9">
        <v>1142124</v>
      </c>
      <c r="H147" s="9">
        <v>0</v>
      </c>
      <c r="I147" s="9">
        <v>79948</v>
      </c>
      <c r="J147" s="10"/>
    </row>
    <row r="148" spans="1:10" ht="21">
      <c r="A148" s="4">
        <v>18</v>
      </c>
      <c r="B148" s="19">
        <v>73081090</v>
      </c>
      <c r="C148" s="4" t="s">
        <v>295</v>
      </c>
      <c r="D148" s="6">
        <v>1</v>
      </c>
      <c r="E148" s="7" t="s">
        <v>194</v>
      </c>
      <c r="F148" s="8">
        <v>2000</v>
      </c>
      <c r="G148" s="9">
        <v>1110000</v>
      </c>
      <c r="H148" s="8">
        <v>0</v>
      </c>
      <c r="I148" s="9">
        <v>0</v>
      </c>
      <c r="J148" s="10" t="s">
        <v>24</v>
      </c>
    </row>
    <row r="149" spans="1:10" ht="21">
      <c r="A149" s="4">
        <v>19</v>
      </c>
      <c r="B149" s="15">
        <v>4202</v>
      </c>
      <c r="C149" s="4" t="s">
        <v>30</v>
      </c>
      <c r="D149" s="6">
        <v>357008</v>
      </c>
      <c r="E149" s="7" t="s">
        <v>31</v>
      </c>
      <c r="F149" s="9">
        <v>26566</v>
      </c>
      <c r="G149" s="8">
        <v>1008959.8099999999</v>
      </c>
      <c r="H149" s="9">
        <v>302687.97</v>
      </c>
      <c r="I149" s="8">
        <v>91815.33</v>
      </c>
      <c r="J149" s="10"/>
    </row>
    <row r="150" spans="1:10" ht="21">
      <c r="A150" s="4">
        <v>20</v>
      </c>
      <c r="B150" s="15" t="s">
        <v>39</v>
      </c>
      <c r="C150" s="4" t="s">
        <v>40</v>
      </c>
      <c r="D150" s="20">
        <v>2316332</v>
      </c>
      <c r="E150" s="7" t="s">
        <v>39</v>
      </c>
      <c r="F150" s="9">
        <v>964296.57</v>
      </c>
      <c r="G150" s="9">
        <v>12500291.03</v>
      </c>
      <c r="H150" s="9">
        <v>1239951.02</v>
      </c>
      <c r="I150" s="9">
        <v>808992.6999999997</v>
      </c>
      <c r="J150" s="10"/>
    </row>
    <row r="151" spans="1:10" ht="21">
      <c r="A151" s="524" t="s">
        <v>41</v>
      </c>
      <c r="B151" s="524"/>
      <c r="C151" s="524"/>
      <c r="D151" s="524"/>
      <c r="E151" s="524"/>
      <c r="F151" s="22">
        <f>SUM(F131:F150)</f>
        <v>28741164.57</v>
      </c>
      <c r="G151" s="22">
        <f>SUM(G131:G150)</f>
        <v>317749751</v>
      </c>
      <c r="H151" s="22">
        <f>SUM(H131:H150)</f>
        <v>4570654</v>
      </c>
      <c r="I151" s="22">
        <f>SUM(I131:I150)</f>
        <v>4049985</v>
      </c>
      <c r="J151" s="23"/>
    </row>
    <row r="152" spans="1:5" ht="21">
      <c r="A152" s="24"/>
      <c r="E152" s="27"/>
    </row>
    <row r="153" ht="21">
      <c r="A153" s="1" t="s">
        <v>42</v>
      </c>
    </row>
    <row r="160" spans="1:10" ht="21">
      <c r="A160" s="525" t="s">
        <v>0</v>
      </c>
      <c r="B160" s="525"/>
      <c r="C160" s="525"/>
      <c r="D160" s="525"/>
      <c r="E160" s="525"/>
      <c r="F160" s="525"/>
      <c r="G160" s="525"/>
      <c r="H160" s="525"/>
      <c r="I160" s="525"/>
      <c r="J160" s="525"/>
    </row>
    <row r="161" spans="1:10" ht="21">
      <c r="A161" s="525" t="s">
        <v>314</v>
      </c>
      <c r="B161" s="525"/>
      <c r="C161" s="525"/>
      <c r="D161" s="525"/>
      <c r="E161" s="525"/>
      <c r="F161" s="525"/>
      <c r="G161" s="525"/>
      <c r="H161" s="525"/>
      <c r="I161" s="525"/>
      <c r="J161" s="525"/>
    </row>
    <row r="162" spans="1:10" ht="21">
      <c r="A162" s="153" t="s">
        <v>2</v>
      </c>
      <c r="B162" s="153" t="s">
        <v>3</v>
      </c>
      <c r="C162" s="153" t="s">
        <v>4</v>
      </c>
      <c r="D162" s="524" t="s">
        <v>5</v>
      </c>
      <c r="E162" s="524"/>
      <c r="F162" s="3" t="s">
        <v>6</v>
      </c>
      <c r="G162" s="3" t="s">
        <v>7</v>
      </c>
      <c r="H162" s="3" t="s">
        <v>8</v>
      </c>
      <c r="I162" s="3" t="s">
        <v>9</v>
      </c>
      <c r="J162" s="3" t="s">
        <v>10</v>
      </c>
    </row>
    <row r="163" spans="1:10" ht="21">
      <c r="A163" s="4">
        <v>1</v>
      </c>
      <c r="B163" s="5">
        <v>7141011</v>
      </c>
      <c r="C163" s="4" t="s">
        <v>153</v>
      </c>
      <c r="D163" s="6">
        <v>16710000</v>
      </c>
      <c r="E163" s="291" t="s">
        <v>12</v>
      </c>
      <c r="F163" s="17">
        <v>16710000</v>
      </c>
      <c r="G163" s="10">
        <v>121433996</v>
      </c>
      <c r="H163" s="8">
        <v>0</v>
      </c>
      <c r="I163" s="9">
        <v>0</v>
      </c>
      <c r="J163" s="10"/>
    </row>
    <row r="164" spans="1:10" ht="21">
      <c r="A164" s="4">
        <v>2</v>
      </c>
      <c r="B164" s="335">
        <v>84264900</v>
      </c>
      <c r="C164" s="4" t="s">
        <v>315</v>
      </c>
      <c r="D164" s="6">
        <v>25</v>
      </c>
      <c r="E164" s="291" t="s">
        <v>23</v>
      </c>
      <c r="F164" s="17">
        <v>224600</v>
      </c>
      <c r="G164" s="10">
        <v>44400000</v>
      </c>
      <c r="H164" s="8">
        <v>0</v>
      </c>
      <c r="I164" s="9">
        <v>0</v>
      </c>
      <c r="J164" s="10" t="s">
        <v>24</v>
      </c>
    </row>
    <row r="165" spans="1:10" ht="21">
      <c r="A165" s="4">
        <v>3</v>
      </c>
      <c r="B165" s="19">
        <v>10059090</v>
      </c>
      <c r="C165" s="4" t="s">
        <v>293</v>
      </c>
      <c r="D165" s="6">
        <v>3723865</v>
      </c>
      <c r="E165" s="291" t="s">
        <v>12</v>
      </c>
      <c r="F165" s="17">
        <v>3723865</v>
      </c>
      <c r="G165" s="10">
        <v>34650458</v>
      </c>
      <c r="H165" s="8">
        <v>0</v>
      </c>
      <c r="I165" s="9">
        <v>0</v>
      </c>
      <c r="J165" s="10"/>
    </row>
    <row r="166" spans="1:10" ht="21">
      <c r="A166" s="4">
        <v>4</v>
      </c>
      <c r="B166" s="336">
        <v>901</v>
      </c>
      <c r="C166" s="4" t="s">
        <v>290</v>
      </c>
      <c r="D166" s="20">
        <v>527870</v>
      </c>
      <c r="E166" s="291" t="s">
        <v>12</v>
      </c>
      <c r="F166" s="9">
        <v>527870</v>
      </c>
      <c r="G166" s="8">
        <v>28783493</v>
      </c>
      <c r="H166" s="9">
        <v>4130411</v>
      </c>
      <c r="I166" s="13">
        <v>1693585.85</v>
      </c>
      <c r="J166" s="10"/>
    </row>
    <row r="167" spans="1:10" ht="21">
      <c r="A167" s="4">
        <v>5</v>
      </c>
      <c r="B167" s="19">
        <v>2101</v>
      </c>
      <c r="C167" s="4" t="s">
        <v>155</v>
      </c>
      <c r="D167" s="6">
        <v>32882</v>
      </c>
      <c r="E167" s="291" t="s">
        <v>14</v>
      </c>
      <c r="F167" s="10">
        <v>173159</v>
      </c>
      <c r="G167" s="17">
        <v>20265749</v>
      </c>
      <c r="H167" s="10">
        <v>0</v>
      </c>
      <c r="I167" s="8">
        <v>1418600.1500000001</v>
      </c>
      <c r="J167" s="10"/>
    </row>
    <row r="168" spans="1:10" ht="21">
      <c r="A168" s="4">
        <v>6</v>
      </c>
      <c r="B168" s="15">
        <v>4407</v>
      </c>
      <c r="C168" s="4" t="s">
        <v>16</v>
      </c>
      <c r="D168" s="337">
        <v>2649.675</v>
      </c>
      <c r="E168" s="291" t="s">
        <v>17</v>
      </c>
      <c r="F168" s="10">
        <v>2649675</v>
      </c>
      <c r="G168" s="9">
        <v>15631563</v>
      </c>
      <c r="H168" s="8">
        <v>0</v>
      </c>
      <c r="I168" s="9">
        <v>1094209.9999999998</v>
      </c>
      <c r="J168" s="10"/>
    </row>
    <row r="169" spans="1:10" ht="21">
      <c r="A169" s="4">
        <v>7</v>
      </c>
      <c r="B169" s="18">
        <v>8109099</v>
      </c>
      <c r="C169" s="4" t="s">
        <v>156</v>
      </c>
      <c r="D169" s="6">
        <v>439000</v>
      </c>
      <c r="E169" s="291" t="s">
        <v>12</v>
      </c>
      <c r="F169" s="17">
        <v>439000</v>
      </c>
      <c r="G169" s="10">
        <v>13558671</v>
      </c>
      <c r="H169" s="8">
        <v>0</v>
      </c>
      <c r="I169" s="9">
        <v>0</v>
      </c>
      <c r="J169" s="10"/>
    </row>
    <row r="170" spans="1:10" ht="21">
      <c r="A170" s="4">
        <v>8</v>
      </c>
      <c r="B170" s="18">
        <v>7049011</v>
      </c>
      <c r="C170" s="338" t="s">
        <v>15</v>
      </c>
      <c r="D170" s="6">
        <v>446600</v>
      </c>
      <c r="E170" s="291" t="s">
        <v>12</v>
      </c>
      <c r="F170" s="17">
        <v>446600</v>
      </c>
      <c r="G170" s="9">
        <v>6815552</v>
      </c>
      <c r="H170" s="9">
        <v>0</v>
      </c>
      <c r="I170" s="339">
        <v>0</v>
      </c>
      <c r="J170" s="10"/>
    </row>
    <row r="171" spans="1:10" ht="21">
      <c r="A171" s="4">
        <v>9</v>
      </c>
      <c r="B171" s="18">
        <v>8039000</v>
      </c>
      <c r="C171" s="4" t="s">
        <v>19</v>
      </c>
      <c r="D171" s="6">
        <v>475300</v>
      </c>
      <c r="E171" s="291" t="s">
        <v>12</v>
      </c>
      <c r="F171" s="17">
        <v>475300</v>
      </c>
      <c r="G171" s="9">
        <v>3454061</v>
      </c>
      <c r="H171" s="8">
        <v>0</v>
      </c>
      <c r="I171" s="9">
        <v>0</v>
      </c>
      <c r="J171" s="10"/>
    </row>
    <row r="172" spans="1:10" ht="21">
      <c r="A172" s="4">
        <v>10</v>
      </c>
      <c r="B172" s="18">
        <v>8013100</v>
      </c>
      <c r="C172" s="338" t="s">
        <v>316</v>
      </c>
      <c r="D172" s="6">
        <v>68500</v>
      </c>
      <c r="E172" s="291" t="s">
        <v>12</v>
      </c>
      <c r="F172" s="17">
        <v>68500</v>
      </c>
      <c r="G172" s="9">
        <v>2915042</v>
      </c>
      <c r="H172" s="9">
        <v>0</v>
      </c>
      <c r="I172" s="8">
        <v>0</v>
      </c>
      <c r="J172" s="10"/>
    </row>
    <row r="173" spans="1:10" ht="21">
      <c r="A173" s="4">
        <v>11</v>
      </c>
      <c r="B173" s="18">
        <v>7142090</v>
      </c>
      <c r="C173" s="4" t="s">
        <v>11</v>
      </c>
      <c r="D173" s="6">
        <v>174500</v>
      </c>
      <c r="E173" s="291" t="s">
        <v>12</v>
      </c>
      <c r="F173" s="17">
        <v>174500</v>
      </c>
      <c r="G173" s="9">
        <v>2663043</v>
      </c>
      <c r="H173" s="8">
        <v>0</v>
      </c>
      <c r="I173" s="9">
        <v>0</v>
      </c>
      <c r="J173" s="10"/>
    </row>
    <row r="174" spans="1:10" ht="21">
      <c r="A174" s="4">
        <v>12</v>
      </c>
      <c r="B174" s="4">
        <v>8504</v>
      </c>
      <c r="C174" s="4" t="s">
        <v>27</v>
      </c>
      <c r="D174" s="20">
        <v>1750164</v>
      </c>
      <c r="E174" s="291" t="s">
        <v>23</v>
      </c>
      <c r="F174" s="10">
        <v>1174</v>
      </c>
      <c r="G174" s="10">
        <v>2470796.44</v>
      </c>
      <c r="H174" s="10">
        <v>3474.8500000000004</v>
      </c>
      <c r="I174" s="10">
        <v>173198.63999999998</v>
      </c>
      <c r="J174" s="10"/>
    </row>
    <row r="175" spans="1:10" ht="21">
      <c r="A175" s="4">
        <v>13</v>
      </c>
      <c r="B175" s="15">
        <v>1211</v>
      </c>
      <c r="C175" s="4" t="s">
        <v>254</v>
      </c>
      <c r="D175" s="20">
        <v>508616</v>
      </c>
      <c r="E175" s="291" t="s">
        <v>12</v>
      </c>
      <c r="F175" s="10">
        <v>508616</v>
      </c>
      <c r="G175" s="8">
        <v>2340079</v>
      </c>
      <c r="H175" s="9">
        <v>169031</v>
      </c>
      <c r="I175" s="8">
        <v>0</v>
      </c>
      <c r="J175" s="10"/>
    </row>
    <row r="176" spans="1:10" ht="21">
      <c r="A176" s="4">
        <v>14</v>
      </c>
      <c r="B176" s="4">
        <v>67041900</v>
      </c>
      <c r="C176" s="338" t="s">
        <v>317</v>
      </c>
      <c r="D176" s="6">
        <v>4726</v>
      </c>
      <c r="E176" s="291" t="s">
        <v>318</v>
      </c>
      <c r="F176" s="17">
        <v>641</v>
      </c>
      <c r="G176" s="10">
        <v>1142549.2</v>
      </c>
      <c r="H176" s="8">
        <v>0</v>
      </c>
      <c r="I176" s="9">
        <v>2069.49</v>
      </c>
      <c r="J176" s="10"/>
    </row>
    <row r="177" spans="1:10" ht="21">
      <c r="A177" s="4">
        <v>15</v>
      </c>
      <c r="B177" s="19">
        <v>1301</v>
      </c>
      <c r="C177" s="4" t="s">
        <v>32</v>
      </c>
      <c r="D177" s="20">
        <v>75900</v>
      </c>
      <c r="E177" s="291" t="s">
        <v>12</v>
      </c>
      <c r="F177" s="10">
        <v>75900</v>
      </c>
      <c r="G177" s="8">
        <v>1120556</v>
      </c>
      <c r="H177" s="9">
        <v>12422</v>
      </c>
      <c r="I177" s="9">
        <v>0</v>
      </c>
      <c r="J177" s="10"/>
    </row>
    <row r="178" spans="1:10" ht="21">
      <c r="A178" s="4">
        <v>16</v>
      </c>
      <c r="B178" s="4" t="s">
        <v>25</v>
      </c>
      <c r="C178" s="4" t="s">
        <v>158</v>
      </c>
      <c r="D178" s="20">
        <v>186681</v>
      </c>
      <c r="E178" s="291" t="s">
        <v>23</v>
      </c>
      <c r="F178" s="9">
        <v>18531</v>
      </c>
      <c r="G178" s="9">
        <v>962033.12</v>
      </c>
      <c r="H178" s="8">
        <v>3757.88</v>
      </c>
      <c r="I178" s="9">
        <v>67604.27999999998</v>
      </c>
      <c r="J178" s="10"/>
    </row>
    <row r="179" spans="1:10" ht="21">
      <c r="A179" s="4">
        <v>17</v>
      </c>
      <c r="B179" s="15">
        <v>12073000</v>
      </c>
      <c r="C179" s="4" t="s">
        <v>319</v>
      </c>
      <c r="D179" s="6">
        <v>25000</v>
      </c>
      <c r="E179" s="291" t="s">
        <v>12</v>
      </c>
      <c r="F179" s="17">
        <v>25000</v>
      </c>
      <c r="G179" s="10">
        <v>663126</v>
      </c>
      <c r="H179" s="9">
        <v>0</v>
      </c>
      <c r="I179" s="8">
        <v>0</v>
      </c>
      <c r="J179" s="10"/>
    </row>
    <row r="180" spans="1:10" ht="21">
      <c r="A180" s="4">
        <v>18</v>
      </c>
      <c r="B180" s="18">
        <v>47079000</v>
      </c>
      <c r="C180" s="4" t="s">
        <v>34</v>
      </c>
      <c r="D180" s="6">
        <v>325000</v>
      </c>
      <c r="E180" s="291" t="s">
        <v>12</v>
      </c>
      <c r="F180" s="17">
        <v>325000</v>
      </c>
      <c r="G180" s="10">
        <v>650000</v>
      </c>
      <c r="H180" s="8">
        <v>0</v>
      </c>
      <c r="I180" s="9">
        <v>45500</v>
      </c>
      <c r="J180" s="10"/>
    </row>
    <row r="181" spans="1:10" ht="21">
      <c r="A181" s="4">
        <v>19</v>
      </c>
      <c r="B181" s="4">
        <v>3923</v>
      </c>
      <c r="C181" s="4" t="s">
        <v>29</v>
      </c>
      <c r="D181" s="20">
        <v>10105</v>
      </c>
      <c r="E181" s="291" t="s">
        <v>23</v>
      </c>
      <c r="F181" s="9">
        <v>15419</v>
      </c>
      <c r="G181" s="8">
        <v>783564.0700000001</v>
      </c>
      <c r="H181" s="9">
        <v>28456.09</v>
      </c>
      <c r="I181" s="8">
        <v>21910.89</v>
      </c>
      <c r="J181" s="10"/>
    </row>
    <row r="182" spans="1:10" ht="21">
      <c r="A182" s="4">
        <v>20</v>
      </c>
      <c r="B182" s="15" t="s">
        <v>39</v>
      </c>
      <c r="C182" s="4" t="s">
        <v>40</v>
      </c>
      <c r="D182" s="20">
        <v>961404</v>
      </c>
      <c r="E182" s="291" t="s">
        <v>39</v>
      </c>
      <c r="F182" s="340">
        <v>443037.47</v>
      </c>
      <c r="G182" s="9">
        <v>4293882.289999995</v>
      </c>
      <c r="H182" s="9">
        <v>169298.17999999996</v>
      </c>
      <c r="I182" s="8">
        <v>276683.7</v>
      </c>
      <c r="J182" s="10"/>
    </row>
    <row r="183" spans="1:10" ht="21">
      <c r="A183" s="524" t="s">
        <v>41</v>
      </c>
      <c r="B183" s="524"/>
      <c r="C183" s="524"/>
      <c r="D183" s="524"/>
      <c r="E183" s="524"/>
      <c r="F183" s="22">
        <v>27026387.47</v>
      </c>
      <c r="G183" s="22">
        <v>308998214.12</v>
      </c>
      <c r="H183" s="22">
        <v>4516850.999999999</v>
      </c>
      <c r="I183" s="22">
        <v>4793363</v>
      </c>
      <c r="J183" s="23"/>
    </row>
    <row r="184" spans="1:10" ht="21">
      <c r="A184" s="1" t="s">
        <v>159</v>
      </c>
      <c r="B184"/>
      <c r="C184"/>
      <c r="D184"/>
      <c r="E184"/>
      <c r="F184"/>
      <c r="G184"/>
      <c r="H184"/>
      <c r="I184"/>
      <c r="J184"/>
    </row>
    <row r="185" spans="1:10" ht="21">
      <c r="A185"/>
      <c r="B185"/>
      <c r="C185"/>
      <c r="D185"/>
      <c r="E185"/>
      <c r="F185"/>
      <c r="G185"/>
      <c r="H185"/>
      <c r="I185"/>
      <c r="J185"/>
    </row>
    <row r="186" spans="1:10" ht="21">
      <c r="A186"/>
      <c r="B186"/>
      <c r="C186"/>
      <c r="D186"/>
      <c r="E186"/>
      <c r="F186"/>
      <c r="G186"/>
      <c r="H186"/>
      <c r="I186"/>
      <c r="J186"/>
    </row>
    <row r="190" spans="1:10" ht="21">
      <c r="A190" s="525" t="s">
        <v>0</v>
      </c>
      <c r="B190" s="525"/>
      <c r="C190" s="525"/>
      <c r="D190" s="525"/>
      <c r="E190" s="525"/>
      <c r="F190" s="525"/>
      <c r="G190" s="525"/>
      <c r="H190" s="525"/>
      <c r="I190" s="525"/>
      <c r="J190" s="525"/>
    </row>
    <row r="191" spans="1:10" ht="21">
      <c r="A191" s="525" t="s">
        <v>347</v>
      </c>
      <c r="B191" s="525"/>
      <c r="C191" s="525"/>
      <c r="D191" s="525"/>
      <c r="E191" s="525"/>
      <c r="F191" s="525"/>
      <c r="G191" s="525"/>
      <c r="H191" s="525"/>
      <c r="I191" s="525"/>
      <c r="J191" s="525"/>
    </row>
    <row r="192" spans="1:10" ht="21">
      <c r="A192" s="153" t="s">
        <v>2</v>
      </c>
      <c r="B192" s="153" t="s">
        <v>3</v>
      </c>
      <c r="C192" s="153" t="s">
        <v>4</v>
      </c>
      <c r="D192" s="524" t="s">
        <v>5</v>
      </c>
      <c r="E192" s="524"/>
      <c r="F192" s="3" t="s">
        <v>6</v>
      </c>
      <c r="G192" s="3" t="s">
        <v>7</v>
      </c>
      <c r="H192" s="3" t="s">
        <v>8</v>
      </c>
      <c r="I192" s="3" t="s">
        <v>9</v>
      </c>
      <c r="J192" s="3" t="s">
        <v>10</v>
      </c>
    </row>
    <row r="193" spans="1:10" ht="21">
      <c r="A193" s="4">
        <v>1</v>
      </c>
      <c r="B193" s="5">
        <v>7141011</v>
      </c>
      <c r="C193" s="4" t="s">
        <v>153</v>
      </c>
      <c r="D193" s="6">
        <v>5275000</v>
      </c>
      <c r="E193" s="291" t="s">
        <v>12</v>
      </c>
      <c r="F193" s="8">
        <v>5275000</v>
      </c>
      <c r="G193" s="10">
        <v>38464058</v>
      </c>
      <c r="H193" s="8">
        <v>0</v>
      </c>
      <c r="I193" s="10">
        <v>0</v>
      </c>
      <c r="J193" s="10"/>
    </row>
    <row r="194" spans="1:10" ht="21">
      <c r="A194" s="4">
        <v>2</v>
      </c>
      <c r="B194" s="5">
        <v>7049011</v>
      </c>
      <c r="C194" s="4" t="s">
        <v>15</v>
      </c>
      <c r="D194" s="6">
        <v>1705700</v>
      </c>
      <c r="E194" s="291" t="s">
        <v>12</v>
      </c>
      <c r="F194" s="8">
        <v>1705700</v>
      </c>
      <c r="G194" s="10">
        <v>26118871</v>
      </c>
      <c r="H194" s="10">
        <v>0</v>
      </c>
      <c r="I194" s="17">
        <v>0</v>
      </c>
      <c r="J194" s="10"/>
    </row>
    <row r="195" spans="1:10" ht="21">
      <c r="A195" s="4">
        <v>3</v>
      </c>
      <c r="B195" s="15">
        <v>4407</v>
      </c>
      <c r="C195" s="4" t="s">
        <v>16</v>
      </c>
      <c r="D195" s="16">
        <v>3258.839</v>
      </c>
      <c r="E195" s="291" t="s">
        <v>17</v>
      </c>
      <c r="F195" s="8">
        <v>3258839</v>
      </c>
      <c r="G195" s="10">
        <v>19708507</v>
      </c>
      <c r="H195" s="17">
        <v>13927</v>
      </c>
      <c r="I195" s="10">
        <v>1380565.0000000002</v>
      </c>
      <c r="J195" s="10"/>
    </row>
    <row r="196" spans="1:10" ht="21">
      <c r="A196" s="4">
        <v>4</v>
      </c>
      <c r="B196" s="336">
        <v>901</v>
      </c>
      <c r="C196" s="4" t="s">
        <v>290</v>
      </c>
      <c r="D196" s="20">
        <v>322070</v>
      </c>
      <c r="E196" s="291" t="s">
        <v>12</v>
      </c>
      <c r="F196" s="10">
        <v>322070</v>
      </c>
      <c r="G196" s="9">
        <v>15698073</v>
      </c>
      <c r="H196" s="8">
        <v>2761534</v>
      </c>
      <c r="I196" s="9">
        <v>884078.4600000002</v>
      </c>
      <c r="J196" s="10"/>
    </row>
    <row r="197" spans="1:10" ht="21">
      <c r="A197" s="4">
        <v>5</v>
      </c>
      <c r="B197" s="19">
        <v>2101</v>
      </c>
      <c r="C197" s="338" t="s">
        <v>155</v>
      </c>
      <c r="D197" s="11">
        <v>10708</v>
      </c>
      <c r="E197" s="291" t="s">
        <v>14</v>
      </c>
      <c r="F197" s="10">
        <v>90493</v>
      </c>
      <c r="G197" s="10">
        <v>17045802</v>
      </c>
      <c r="H197" s="17">
        <v>0</v>
      </c>
      <c r="I197" s="9">
        <v>1193203.54</v>
      </c>
      <c r="J197" s="10"/>
    </row>
    <row r="198" spans="1:10" ht="21">
      <c r="A198" s="4">
        <v>6</v>
      </c>
      <c r="B198" s="18" t="s">
        <v>25</v>
      </c>
      <c r="C198" s="4" t="s">
        <v>158</v>
      </c>
      <c r="D198" s="11">
        <v>449983</v>
      </c>
      <c r="E198" s="291" t="s">
        <v>23</v>
      </c>
      <c r="F198" s="10">
        <v>82397</v>
      </c>
      <c r="G198" s="8">
        <v>4283994.110000001</v>
      </c>
      <c r="H198" s="10">
        <v>51917.34</v>
      </c>
      <c r="I198" s="17">
        <v>302512.32</v>
      </c>
      <c r="J198" s="10"/>
    </row>
    <row r="199" spans="1:10" ht="21">
      <c r="A199" s="4">
        <v>7</v>
      </c>
      <c r="B199" s="5">
        <v>8039000</v>
      </c>
      <c r="C199" s="4" t="s">
        <v>19</v>
      </c>
      <c r="D199" s="6">
        <v>423400</v>
      </c>
      <c r="E199" s="291" t="s">
        <v>12</v>
      </c>
      <c r="F199" s="8">
        <v>423400</v>
      </c>
      <c r="G199" s="10">
        <v>3087324</v>
      </c>
      <c r="H199" s="10">
        <v>0</v>
      </c>
      <c r="I199" s="10">
        <v>0</v>
      </c>
      <c r="J199" s="10"/>
    </row>
    <row r="200" spans="1:10" ht="21">
      <c r="A200" s="4">
        <v>8</v>
      </c>
      <c r="B200" s="5">
        <v>85219099</v>
      </c>
      <c r="C200" s="4" t="s">
        <v>348</v>
      </c>
      <c r="D200" s="347">
        <v>3</v>
      </c>
      <c r="E200" s="291" t="s">
        <v>14</v>
      </c>
      <c r="F200" s="8">
        <v>150</v>
      </c>
      <c r="G200" s="10">
        <v>1985054</v>
      </c>
      <c r="H200" s="17">
        <v>0</v>
      </c>
      <c r="I200" s="10">
        <v>0</v>
      </c>
      <c r="J200" s="10" t="s">
        <v>24</v>
      </c>
    </row>
    <row r="201" spans="1:10" ht="21">
      <c r="A201" s="4">
        <v>9</v>
      </c>
      <c r="B201" s="4">
        <v>3923</v>
      </c>
      <c r="C201" s="4" t="s">
        <v>29</v>
      </c>
      <c r="D201" s="348">
        <v>72940</v>
      </c>
      <c r="E201" s="291" t="s">
        <v>23</v>
      </c>
      <c r="F201" s="10">
        <v>32184</v>
      </c>
      <c r="G201" s="10">
        <v>1809471.7499999998</v>
      </c>
      <c r="H201" s="10">
        <v>37644.51</v>
      </c>
      <c r="I201" s="10">
        <v>34653.21</v>
      </c>
      <c r="J201" s="10"/>
    </row>
    <row r="202" spans="1:10" ht="21">
      <c r="A202" s="4">
        <v>10</v>
      </c>
      <c r="B202" s="18">
        <v>87032351</v>
      </c>
      <c r="C202" s="4" t="s">
        <v>349</v>
      </c>
      <c r="D202" s="11">
        <v>4</v>
      </c>
      <c r="E202" s="291" t="s">
        <v>57</v>
      </c>
      <c r="F202" s="349">
        <v>6000</v>
      </c>
      <c r="G202" s="10">
        <v>1712624</v>
      </c>
      <c r="H202" s="8">
        <v>0</v>
      </c>
      <c r="I202" s="10">
        <v>0</v>
      </c>
      <c r="J202" s="10" t="s">
        <v>350</v>
      </c>
    </row>
    <row r="203" spans="1:10" ht="21">
      <c r="A203" s="4">
        <v>11</v>
      </c>
      <c r="B203" s="15">
        <v>8474</v>
      </c>
      <c r="C203" s="4" t="s">
        <v>351</v>
      </c>
      <c r="D203" s="11">
        <v>11</v>
      </c>
      <c r="E203" s="291" t="s">
        <v>352</v>
      </c>
      <c r="F203" s="10">
        <v>3268</v>
      </c>
      <c r="G203" s="8">
        <v>1675321.22</v>
      </c>
      <c r="H203" s="10">
        <v>0</v>
      </c>
      <c r="I203" s="17">
        <v>762.95</v>
      </c>
      <c r="J203" s="10"/>
    </row>
    <row r="204" spans="1:10" ht="21">
      <c r="A204" s="4">
        <v>12</v>
      </c>
      <c r="B204" s="4">
        <v>8504</v>
      </c>
      <c r="C204" s="338" t="s">
        <v>27</v>
      </c>
      <c r="D204" s="11">
        <v>1133145</v>
      </c>
      <c r="E204" s="291" t="s">
        <v>23</v>
      </c>
      <c r="F204" s="10">
        <v>3240</v>
      </c>
      <c r="G204" s="10">
        <v>1517309.96</v>
      </c>
      <c r="H204" s="17">
        <v>17392.46</v>
      </c>
      <c r="I204" s="10">
        <v>107427.89</v>
      </c>
      <c r="J204" s="10"/>
    </row>
    <row r="205" spans="1:10" ht="21">
      <c r="A205" s="4">
        <v>13</v>
      </c>
      <c r="B205" s="19">
        <v>67041900</v>
      </c>
      <c r="C205" s="4" t="s">
        <v>256</v>
      </c>
      <c r="D205" s="11">
        <v>6578</v>
      </c>
      <c r="E205" s="291" t="s">
        <v>23</v>
      </c>
      <c r="F205" s="8">
        <v>1001</v>
      </c>
      <c r="G205" s="10">
        <v>1472267.72</v>
      </c>
      <c r="H205" s="10">
        <v>0</v>
      </c>
      <c r="I205" s="17">
        <v>3733.21</v>
      </c>
      <c r="J205" s="10"/>
    </row>
    <row r="206" spans="1:10" ht="21">
      <c r="A206" s="4">
        <v>14</v>
      </c>
      <c r="B206" s="5">
        <v>73269099</v>
      </c>
      <c r="C206" s="4" t="s">
        <v>353</v>
      </c>
      <c r="D206" s="347">
        <v>12709</v>
      </c>
      <c r="E206" s="291" t="s">
        <v>23</v>
      </c>
      <c r="F206" s="8">
        <v>9809</v>
      </c>
      <c r="G206" s="10">
        <v>1387282.06</v>
      </c>
      <c r="H206" s="17">
        <v>15340.050000000001</v>
      </c>
      <c r="I206" s="10">
        <v>11811.810000000003</v>
      </c>
      <c r="J206" s="10"/>
    </row>
    <row r="207" spans="1:10" ht="21">
      <c r="A207" s="4">
        <v>15</v>
      </c>
      <c r="B207" s="19">
        <v>1211</v>
      </c>
      <c r="C207" s="4" t="s">
        <v>254</v>
      </c>
      <c r="D207" s="20">
        <v>247990</v>
      </c>
      <c r="E207" s="291" t="s">
        <v>12</v>
      </c>
      <c r="F207" s="10">
        <v>247990</v>
      </c>
      <c r="G207" s="10">
        <v>1050122</v>
      </c>
      <c r="H207" s="10">
        <v>107779</v>
      </c>
      <c r="I207" s="8">
        <v>0</v>
      </c>
      <c r="J207" s="10"/>
    </row>
    <row r="208" spans="1:10" ht="21">
      <c r="A208" s="4">
        <v>16</v>
      </c>
      <c r="B208" s="4">
        <v>4202</v>
      </c>
      <c r="C208" s="4" t="s">
        <v>30</v>
      </c>
      <c r="D208" s="11">
        <v>121119</v>
      </c>
      <c r="E208" s="291" t="s">
        <v>31</v>
      </c>
      <c r="F208" s="10">
        <v>15051</v>
      </c>
      <c r="G208" s="17">
        <v>752935.61</v>
      </c>
      <c r="H208" s="10">
        <v>7340.1</v>
      </c>
      <c r="I208" s="9">
        <v>53219.31</v>
      </c>
      <c r="J208" s="10"/>
    </row>
    <row r="209" spans="1:10" ht="21">
      <c r="A209" s="4">
        <v>17</v>
      </c>
      <c r="B209" s="5">
        <v>7069000</v>
      </c>
      <c r="C209" s="4" t="s">
        <v>18</v>
      </c>
      <c r="D209" s="6">
        <v>45000</v>
      </c>
      <c r="E209" s="291" t="s">
        <v>12</v>
      </c>
      <c r="F209" s="8">
        <v>45000</v>
      </c>
      <c r="G209" s="10">
        <v>689069</v>
      </c>
      <c r="H209" s="8">
        <v>0</v>
      </c>
      <c r="I209" s="10">
        <v>0</v>
      </c>
      <c r="J209" s="10"/>
    </row>
    <row r="210" spans="1:10" ht="21">
      <c r="A210" s="4">
        <v>18</v>
      </c>
      <c r="B210" s="4">
        <v>70109090</v>
      </c>
      <c r="C210" s="4" t="s">
        <v>354</v>
      </c>
      <c r="D210" s="11">
        <v>6048</v>
      </c>
      <c r="E210" s="291" t="s">
        <v>355</v>
      </c>
      <c r="F210" s="17">
        <v>64440</v>
      </c>
      <c r="G210" s="10">
        <v>637140</v>
      </c>
      <c r="H210" s="10">
        <v>0</v>
      </c>
      <c r="I210" s="9">
        <v>0</v>
      </c>
      <c r="J210" s="10"/>
    </row>
    <row r="211" spans="1:10" ht="21">
      <c r="A211" s="4">
        <v>19</v>
      </c>
      <c r="B211" s="18">
        <v>47079000</v>
      </c>
      <c r="C211" s="4" t="s">
        <v>34</v>
      </c>
      <c r="D211" s="11">
        <v>53</v>
      </c>
      <c r="E211" s="291" t="s">
        <v>356</v>
      </c>
      <c r="F211" s="8">
        <v>265000</v>
      </c>
      <c r="G211" s="10">
        <v>530000</v>
      </c>
      <c r="H211" s="8">
        <v>0</v>
      </c>
      <c r="I211" s="10">
        <v>37100</v>
      </c>
      <c r="J211" s="10"/>
    </row>
    <row r="212" spans="1:10" ht="21">
      <c r="A212" s="4">
        <v>20</v>
      </c>
      <c r="B212" s="15" t="s">
        <v>39</v>
      </c>
      <c r="C212" s="4" t="s">
        <v>40</v>
      </c>
      <c r="D212" s="20">
        <v>1078186</v>
      </c>
      <c r="E212" s="291" t="s">
        <v>39</v>
      </c>
      <c r="F212" s="10">
        <v>345569.47</v>
      </c>
      <c r="G212" s="10">
        <v>7711421.53</v>
      </c>
      <c r="H212" s="10">
        <v>424308.54</v>
      </c>
      <c r="I212" s="9">
        <v>326785.2999999999</v>
      </c>
      <c r="J212" s="10"/>
    </row>
    <row r="213" spans="1:10" ht="21">
      <c r="A213" s="524" t="s">
        <v>41</v>
      </c>
      <c r="B213" s="524"/>
      <c r="C213" s="524"/>
      <c r="D213" s="524"/>
      <c r="E213" s="524"/>
      <c r="F213" s="22">
        <f>SUM(F193:F212)</f>
        <v>12196601.47</v>
      </c>
      <c r="G213" s="22">
        <f>SUM(G193:G212)</f>
        <v>147336647.96</v>
      </c>
      <c r="H213" s="22">
        <f>SUM(H193:H212)</f>
        <v>3437182.9999999995</v>
      </c>
      <c r="I213" s="22">
        <f>SUM(I193:I212)</f>
        <v>4335853.000000001</v>
      </c>
      <c r="J213" s="23"/>
    </row>
    <row r="214" spans="1:10" ht="21">
      <c r="A214" s="1" t="s">
        <v>159</v>
      </c>
      <c r="B214" s="1"/>
      <c r="D214" s="28"/>
      <c r="E214" s="1"/>
      <c r="G214" s="28"/>
      <c r="J214" s="1"/>
    </row>
    <row r="215" spans="1:10" ht="21">
      <c r="A215" s="1" t="s">
        <v>357</v>
      </c>
      <c r="B215" s="1"/>
      <c r="D215" s="28"/>
      <c r="E215" s="1"/>
      <c r="G215" s="28"/>
      <c r="J215" s="1"/>
    </row>
    <row r="216" spans="2:10" ht="21">
      <c r="B216" s="1"/>
      <c r="D216" s="28"/>
      <c r="E216" s="1"/>
      <c r="G216" s="28"/>
      <c r="J216" s="1"/>
    </row>
    <row r="220" spans="1:10" ht="21">
      <c r="A220" s="525" t="s">
        <v>0</v>
      </c>
      <c r="B220" s="525"/>
      <c r="C220" s="525"/>
      <c r="D220" s="525"/>
      <c r="E220" s="525"/>
      <c r="F220" s="525"/>
      <c r="G220" s="525"/>
      <c r="H220" s="525"/>
      <c r="I220" s="525"/>
      <c r="J220" s="525"/>
    </row>
    <row r="221" spans="1:10" ht="21">
      <c r="A221" s="525" t="s">
        <v>380</v>
      </c>
      <c r="B221" s="525"/>
      <c r="C221" s="525"/>
      <c r="D221" s="525"/>
      <c r="E221" s="525"/>
      <c r="F221" s="525"/>
      <c r="G221" s="525"/>
      <c r="H221" s="525"/>
      <c r="I221" s="525"/>
      <c r="J221" s="525"/>
    </row>
    <row r="222" spans="1:10" ht="21">
      <c r="A222" s="153" t="s">
        <v>2</v>
      </c>
      <c r="B222" s="153" t="s">
        <v>3</v>
      </c>
      <c r="C222" s="153" t="s">
        <v>4</v>
      </c>
      <c r="D222" s="524" t="s">
        <v>5</v>
      </c>
      <c r="E222" s="524"/>
      <c r="F222" s="3" t="s">
        <v>6</v>
      </c>
      <c r="G222" s="3" t="s">
        <v>7</v>
      </c>
      <c r="H222" s="3" t="s">
        <v>8</v>
      </c>
      <c r="I222" s="3" t="s">
        <v>9</v>
      </c>
      <c r="J222" s="3" t="s">
        <v>10</v>
      </c>
    </row>
    <row r="223" spans="1:10" ht="21">
      <c r="A223" s="4">
        <v>1</v>
      </c>
      <c r="B223" s="5">
        <v>7049011</v>
      </c>
      <c r="C223" s="4" t="s">
        <v>15</v>
      </c>
      <c r="D223" s="6">
        <v>2648400</v>
      </c>
      <c r="E223" s="291" t="s">
        <v>12</v>
      </c>
      <c r="F223" s="8">
        <v>2648400</v>
      </c>
      <c r="G223" s="367">
        <v>40170751</v>
      </c>
      <c r="H223" s="8">
        <v>0</v>
      </c>
      <c r="I223" s="10">
        <v>0</v>
      </c>
      <c r="J223" s="10"/>
    </row>
    <row r="224" spans="1:10" ht="21">
      <c r="A224" s="4">
        <v>2</v>
      </c>
      <c r="B224" s="15">
        <v>2101</v>
      </c>
      <c r="C224" s="4" t="s">
        <v>381</v>
      </c>
      <c r="D224" s="6">
        <v>27178</v>
      </c>
      <c r="E224" s="291" t="s">
        <v>14</v>
      </c>
      <c r="F224" s="10">
        <v>130183</v>
      </c>
      <c r="G224" s="368">
        <v>18496255</v>
      </c>
      <c r="H224" s="10">
        <v>0</v>
      </c>
      <c r="I224" s="10">
        <v>1294733.6700000002</v>
      </c>
      <c r="J224" s="10"/>
    </row>
    <row r="225" spans="1:10" ht="21">
      <c r="A225" s="4">
        <v>3</v>
      </c>
      <c r="B225" s="15">
        <v>901</v>
      </c>
      <c r="C225" s="4" t="s">
        <v>290</v>
      </c>
      <c r="D225" s="6">
        <v>515560</v>
      </c>
      <c r="E225" s="291" t="s">
        <v>12</v>
      </c>
      <c r="F225" s="10">
        <v>515560</v>
      </c>
      <c r="G225" s="367">
        <v>15816561</v>
      </c>
      <c r="H225" s="8">
        <v>4862410</v>
      </c>
      <c r="I225" s="10">
        <v>728970.33</v>
      </c>
      <c r="J225" s="10"/>
    </row>
    <row r="226" spans="1:10" ht="21">
      <c r="A226" s="4">
        <v>4</v>
      </c>
      <c r="B226" s="18">
        <v>7141011</v>
      </c>
      <c r="C226" s="4" t="s">
        <v>153</v>
      </c>
      <c r="D226" s="6">
        <v>1414920</v>
      </c>
      <c r="E226" s="291" t="s">
        <v>12</v>
      </c>
      <c r="F226" s="17">
        <v>1414920</v>
      </c>
      <c r="G226" s="367">
        <v>10219731</v>
      </c>
      <c r="H226" s="10">
        <v>0</v>
      </c>
      <c r="I226" s="9">
        <v>0</v>
      </c>
      <c r="J226" s="10"/>
    </row>
    <row r="227" spans="1:10" ht="21">
      <c r="A227" s="4">
        <v>5</v>
      </c>
      <c r="B227" s="19">
        <v>4407</v>
      </c>
      <c r="C227" s="338" t="s">
        <v>16</v>
      </c>
      <c r="D227" s="16">
        <v>1243.449</v>
      </c>
      <c r="E227" s="291" t="s">
        <v>17</v>
      </c>
      <c r="F227" s="10">
        <v>1243449</v>
      </c>
      <c r="G227" s="367">
        <v>7856749</v>
      </c>
      <c r="H227" s="10">
        <v>22159</v>
      </c>
      <c r="I227" s="17">
        <v>551523</v>
      </c>
      <c r="J227" s="10"/>
    </row>
    <row r="228" spans="1:10" ht="21">
      <c r="A228" s="4">
        <v>6</v>
      </c>
      <c r="B228" s="5" t="s">
        <v>25</v>
      </c>
      <c r="C228" s="4" t="s">
        <v>158</v>
      </c>
      <c r="D228" s="369">
        <v>661438</v>
      </c>
      <c r="E228" s="291" t="s">
        <v>23</v>
      </c>
      <c r="F228" s="10">
        <v>130673</v>
      </c>
      <c r="G228" s="368">
        <v>7019431.840000001</v>
      </c>
      <c r="H228" s="10">
        <v>75356.48000000001</v>
      </c>
      <c r="I228" s="17">
        <v>496634.75</v>
      </c>
      <c r="J228" s="10"/>
    </row>
    <row r="229" spans="1:10" ht="21">
      <c r="A229" s="4">
        <v>7</v>
      </c>
      <c r="B229" s="18">
        <v>7069000</v>
      </c>
      <c r="C229" s="4" t="s">
        <v>18</v>
      </c>
      <c r="D229" s="6">
        <v>321800</v>
      </c>
      <c r="E229" s="291" t="s">
        <v>12</v>
      </c>
      <c r="F229" s="8">
        <v>321800</v>
      </c>
      <c r="G229" s="367">
        <v>4881037</v>
      </c>
      <c r="H229" s="10">
        <v>0</v>
      </c>
      <c r="I229" s="8">
        <v>0</v>
      </c>
      <c r="J229" s="10"/>
    </row>
    <row r="230" spans="1:10" ht="21">
      <c r="A230" s="4">
        <v>8</v>
      </c>
      <c r="B230" s="5">
        <v>44123100</v>
      </c>
      <c r="C230" s="4" t="s">
        <v>382</v>
      </c>
      <c r="D230" s="6">
        <v>449.045</v>
      </c>
      <c r="E230" s="291" t="s">
        <v>17</v>
      </c>
      <c r="F230" s="8">
        <v>449045</v>
      </c>
      <c r="G230" s="367">
        <v>4345100</v>
      </c>
      <c r="H230" s="8">
        <v>0</v>
      </c>
      <c r="I230" s="10">
        <v>304157</v>
      </c>
      <c r="J230" s="10"/>
    </row>
    <row r="231" spans="1:10" ht="21">
      <c r="A231" s="4">
        <v>9</v>
      </c>
      <c r="B231" s="4">
        <v>90283090</v>
      </c>
      <c r="C231" s="4" t="s">
        <v>383</v>
      </c>
      <c r="D231" s="6">
        <v>22</v>
      </c>
      <c r="E231" s="291" t="s">
        <v>194</v>
      </c>
      <c r="F231" s="17">
        <v>13</v>
      </c>
      <c r="G231" s="367">
        <v>2867307</v>
      </c>
      <c r="H231" s="10">
        <v>0</v>
      </c>
      <c r="I231" s="10">
        <v>0</v>
      </c>
      <c r="J231" s="10" t="s">
        <v>24</v>
      </c>
    </row>
    <row r="232" spans="1:10" ht="21">
      <c r="A232" s="4">
        <v>10</v>
      </c>
      <c r="B232" s="18">
        <v>8039000</v>
      </c>
      <c r="C232" s="4" t="s">
        <v>19</v>
      </c>
      <c r="D232" s="6">
        <v>386700</v>
      </c>
      <c r="E232" s="291" t="s">
        <v>12</v>
      </c>
      <c r="F232" s="8">
        <v>386700</v>
      </c>
      <c r="G232" s="367">
        <v>2793053</v>
      </c>
      <c r="H232" s="349">
        <v>0</v>
      </c>
      <c r="I232" s="10">
        <v>0</v>
      </c>
      <c r="J232" s="10"/>
    </row>
    <row r="233" spans="1:10" ht="21">
      <c r="A233" s="4">
        <v>11</v>
      </c>
      <c r="B233" s="15">
        <v>8504</v>
      </c>
      <c r="C233" s="4" t="s">
        <v>27</v>
      </c>
      <c r="D233" s="6">
        <v>1626527</v>
      </c>
      <c r="E233" s="291" t="s">
        <v>23</v>
      </c>
      <c r="F233" s="10">
        <v>4719</v>
      </c>
      <c r="G233" s="367">
        <v>2163357.72</v>
      </c>
      <c r="H233" s="8">
        <v>22738.389999999992</v>
      </c>
      <c r="I233" s="10">
        <v>153026.55</v>
      </c>
      <c r="J233" s="10"/>
    </row>
    <row r="234" spans="1:10" ht="21">
      <c r="A234" s="4">
        <v>12</v>
      </c>
      <c r="B234" s="4">
        <v>87033353</v>
      </c>
      <c r="C234" s="4" t="s">
        <v>384</v>
      </c>
      <c r="D234" s="369">
        <v>2</v>
      </c>
      <c r="E234" s="291" t="s">
        <v>57</v>
      </c>
      <c r="F234" s="8">
        <v>3725</v>
      </c>
      <c r="G234" s="367">
        <v>1804049</v>
      </c>
      <c r="H234" s="10">
        <v>0</v>
      </c>
      <c r="I234" s="10">
        <v>0</v>
      </c>
      <c r="J234" s="10" t="s">
        <v>350</v>
      </c>
    </row>
    <row r="235" spans="1:10" ht="21">
      <c r="A235" s="4">
        <v>13</v>
      </c>
      <c r="B235" s="18">
        <v>8134090</v>
      </c>
      <c r="C235" s="4" t="s">
        <v>385</v>
      </c>
      <c r="D235" s="6">
        <v>10000</v>
      </c>
      <c r="E235" s="291" t="s">
        <v>12</v>
      </c>
      <c r="F235" s="8">
        <v>10000</v>
      </c>
      <c r="G235" s="367">
        <v>1444567</v>
      </c>
      <c r="H235" s="8">
        <v>0</v>
      </c>
      <c r="I235" s="10">
        <v>0</v>
      </c>
      <c r="J235" s="10"/>
    </row>
    <row r="236" spans="1:10" ht="21">
      <c r="A236" s="4">
        <v>14</v>
      </c>
      <c r="B236" s="15">
        <v>4202</v>
      </c>
      <c r="C236" s="4" t="s">
        <v>192</v>
      </c>
      <c r="D236" s="369">
        <v>284958</v>
      </c>
      <c r="E236" s="291" t="s">
        <v>31</v>
      </c>
      <c r="F236" s="10">
        <v>19978</v>
      </c>
      <c r="G236" s="368">
        <v>1036127.2799999997</v>
      </c>
      <c r="H236" s="10">
        <v>25959.559999999998</v>
      </c>
      <c r="I236" s="17">
        <v>74346.07</v>
      </c>
      <c r="J236" s="10"/>
    </row>
    <row r="237" spans="1:10" ht="21">
      <c r="A237" s="4">
        <v>15</v>
      </c>
      <c r="B237" s="19">
        <v>1211</v>
      </c>
      <c r="C237" s="4" t="s">
        <v>254</v>
      </c>
      <c r="D237" s="20">
        <v>209896</v>
      </c>
      <c r="E237" s="291" t="s">
        <v>12</v>
      </c>
      <c r="F237" s="10">
        <v>209896</v>
      </c>
      <c r="G237" s="367">
        <v>922977</v>
      </c>
      <c r="H237" s="10">
        <v>82266</v>
      </c>
      <c r="I237" s="10">
        <v>0</v>
      </c>
      <c r="J237" s="10"/>
    </row>
    <row r="238" spans="1:10" ht="21">
      <c r="A238" s="4">
        <v>16</v>
      </c>
      <c r="B238" s="4">
        <v>1301</v>
      </c>
      <c r="C238" s="4" t="s">
        <v>386</v>
      </c>
      <c r="D238" s="6">
        <v>58000</v>
      </c>
      <c r="E238" s="291" t="s">
        <v>12</v>
      </c>
      <c r="F238" s="10">
        <v>58000</v>
      </c>
      <c r="G238" s="367">
        <v>852880</v>
      </c>
      <c r="H238" s="17">
        <v>42641</v>
      </c>
      <c r="I238" s="10">
        <v>0</v>
      </c>
      <c r="J238" s="10"/>
    </row>
    <row r="239" spans="1:10" ht="21">
      <c r="A239" s="4">
        <v>17</v>
      </c>
      <c r="B239" s="4">
        <v>3926</v>
      </c>
      <c r="C239" s="4" t="s">
        <v>29</v>
      </c>
      <c r="D239" s="6">
        <v>154548</v>
      </c>
      <c r="E239" s="291" t="s">
        <v>23</v>
      </c>
      <c r="F239" s="10">
        <v>20480</v>
      </c>
      <c r="G239" s="370">
        <v>845937.6399999999</v>
      </c>
      <c r="H239" s="10">
        <v>64625.259999999995</v>
      </c>
      <c r="I239" s="10">
        <v>63740.05000000002</v>
      </c>
      <c r="J239" s="10"/>
    </row>
    <row r="240" spans="1:10" ht="21">
      <c r="A240" s="4">
        <v>18</v>
      </c>
      <c r="B240" s="15">
        <v>8421</v>
      </c>
      <c r="C240" s="4" t="s">
        <v>387</v>
      </c>
      <c r="D240" s="6">
        <v>597</v>
      </c>
      <c r="E240" s="291" t="s">
        <v>23</v>
      </c>
      <c r="F240" s="10">
        <v>4065</v>
      </c>
      <c r="G240" s="368">
        <v>757301.65</v>
      </c>
      <c r="H240" s="10">
        <v>1513.97</v>
      </c>
      <c r="I240" s="8">
        <v>1165.76</v>
      </c>
      <c r="J240" s="10" t="s">
        <v>24</v>
      </c>
    </row>
    <row r="241" spans="1:10" ht="21">
      <c r="A241" s="4">
        <v>19</v>
      </c>
      <c r="B241" s="18">
        <v>91021900</v>
      </c>
      <c r="C241" s="4" t="s">
        <v>35</v>
      </c>
      <c r="D241" s="6">
        <v>133603</v>
      </c>
      <c r="E241" s="291" t="s">
        <v>36</v>
      </c>
      <c r="F241" s="8">
        <v>8193</v>
      </c>
      <c r="G241" s="367">
        <v>457059.14999999997</v>
      </c>
      <c r="H241" s="8">
        <v>22847.500000000004</v>
      </c>
      <c r="I241" s="10">
        <v>33587.44</v>
      </c>
      <c r="J241" s="10"/>
    </row>
    <row r="242" spans="1:10" ht="21">
      <c r="A242" s="4">
        <v>20</v>
      </c>
      <c r="B242" s="15" t="s">
        <v>39</v>
      </c>
      <c r="C242" s="4" t="s">
        <v>40</v>
      </c>
      <c r="D242" s="20">
        <v>1158397</v>
      </c>
      <c r="E242" s="291" t="s">
        <v>39</v>
      </c>
      <c r="F242" s="10">
        <v>432822.78</v>
      </c>
      <c r="G242" s="367">
        <v>6988055.609999995</v>
      </c>
      <c r="H242" s="10">
        <v>548758.8399999999</v>
      </c>
      <c r="I242" s="10">
        <v>445654.3799999998</v>
      </c>
      <c r="J242" s="10"/>
    </row>
    <row r="243" spans="1:10" ht="21">
      <c r="A243" s="524" t="s">
        <v>41</v>
      </c>
      <c r="B243" s="524"/>
      <c r="C243" s="524"/>
      <c r="D243" s="524"/>
      <c r="E243" s="524"/>
      <c r="F243" s="22">
        <f>SUM(F223:F242)</f>
        <v>8012621.78</v>
      </c>
      <c r="G243" s="371">
        <f>SUM(G223:G242)</f>
        <v>131738287.89000002</v>
      </c>
      <c r="H243" s="22">
        <f>SUM(H223:H242)</f>
        <v>5771275.999999999</v>
      </c>
      <c r="I243" s="22">
        <f>SUM(I223:I242)</f>
        <v>4147538.999999999</v>
      </c>
      <c r="J243" s="23"/>
    </row>
    <row r="244" spans="1:10" ht="21">
      <c r="A244" s="1" t="s">
        <v>159</v>
      </c>
      <c r="B244" s="1"/>
      <c r="D244" s="28"/>
      <c r="E244" s="1"/>
      <c r="G244" s="28"/>
      <c r="J244" s="1"/>
    </row>
    <row r="245" spans="1:10" ht="21">
      <c r="A245" s="1" t="s">
        <v>357</v>
      </c>
      <c r="B245" s="1"/>
      <c r="D245" s="28"/>
      <c r="E245" s="1"/>
      <c r="G245" s="28"/>
      <c r="J245" s="1"/>
    </row>
    <row r="250" spans="1:10" ht="21">
      <c r="A250" s="525" t="s">
        <v>0</v>
      </c>
      <c r="B250" s="525"/>
      <c r="C250" s="525"/>
      <c r="D250" s="525"/>
      <c r="E250" s="525"/>
      <c r="F250" s="525"/>
      <c r="G250" s="525"/>
      <c r="H250" s="525"/>
      <c r="I250" s="525"/>
      <c r="J250" s="525"/>
    </row>
    <row r="251" spans="1:10" ht="21">
      <c r="A251" s="525" t="s">
        <v>402</v>
      </c>
      <c r="B251" s="525"/>
      <c r="C251" s="525"/>
      <c r="D251" s="525"/>
      <c r="E251" s="525"/>
      <c r="F251" s="525"/>
      <c r="G251" s="525"/>
      <c r="H251" s="525"/>
      <c r="I251" s="525"/>
      <c r="J251" s="525"/>
    </row>
    <row r="252" spans="1:10" ht="21">
      <c r="A252" s="153" t="s">
        <v>2</v>
      </c>
      <c r="B252" s="382" t="s">
        <v>3</v>
      </c>
      <c r="C252" s="153" t="s">
        <v>4</v>
      </c>
      <c r="D252" s="524" t="s">
        <v>5</v>
      </c>
      <c r="E252" s="524"/>
      <c r="F252" s="3" t="s">
        <v>6</v>
      </c>
      <c r="G252" s="3" t="s">
        <v>7</v>
      </c>
      <c r="H252" s="3" t="s">
        <v>8</v>
      </c>
      <c r="I252" s="3" t="s">
        <v>9</v>
      </c>
      <c r="J252" s="3" t="s">
        <v>10</v>
      </c>
    </row>
    <row r="253" spans="1:10" ht="21">
      <c r="A253" s="4">
        <v>1</v>
      </c>
      <c r="B253" s="383">
        <v>2716</v>
      </c>
      <c r="C253" s="4" t="s">
        <v>154</v>
      </c>
      <c r="D253" s="6">
        <v>136647182.26999998</v>
      </c>
      <c r="E253" s="291" t="s">
        <v>403</v>
      </c>
      <c r="F253" s="8">
        <v>3</v>
      </c>
      <c r="G253" s="10">
        <v>240723757.16</v>
      </c>
      <c r="H253" s="8">
        <v>0</v>
      </c>
      <c r="I253" s="10">
        <v>16850663</v>
      </c>
      <c r="J253" s="8"/>
    </row>
    <row r="254" spans="1:10" ht="21">
      <c r="A254" s="4">
        <v>2</v>
      </c>
      <c r="B254" s="383" t="s">
        <v>404</v>
      </c>
      <c r="C254" s="4" t="s">
        <v>15</v>
      </c>
      <c r="D254" s="6">
        <v>5612000</v>
      </c>
      <c r="E254" s="291" t="s">
        <v>12</v>
      </c>
      <c r="F254" s="8">
        <v>5612000</v>
      </c>
      <c r="G254" s="10">
        <v>87958417.85999998</v>
      </c>
      <c r="H254" s="10">
        <v>0</v>
      </c>
      <c r="I254" s="17">
        <v>0</v>
      </c>
      <c r="J254" s="8"/>
    </row>
    <row r="255" spans="1:10" ht="21">
      <c r="A255" s="4">
        <v>3</v>
      </c>
      <c r="B255" s="383">
        <v>2101</v>
      </c>
      <c r="C255" s="4" t="s">
        <v>155</v>
      </c>
      <c r="D255" s="16">
        <v>30292</v>
      </c>
      <c r="E255" s="291" t="s">
        <v>14</v>
      </c>
      <c r="F255" s="8">
        <v>134069.6</v>
      </c>
      <c r="G255" s="10">
        <v>23432340.700000007</v>
      </c>
      <c r="H255" s="17">
        <v>0</v>
      </c>
      <c r="I255" s="10">
        <v>1640263.87</v>
      </c>
      <c r="J255" s="8"/>
    </row>
    <row r="256" spans="1:10" ht="21">
      <c r="A256" s="4">
        <v>4</v>
      </c>
      <c r="B256" s="384">
        <v>4407</v>
      </c>
      <c r="C256" s="4" t="s">
        <v>405</v>
      </c>
      <c r="D256" s="20">
        <v>2880.955</v>
      </c>
      <c r="E256" s="291" t="s">
        <v>17</v>
      </c>
      <c r="F256" s="10">
        <v>2880955</v>
      </c>
      <c r="G256" s="9">
        <v>16676731.499999996</v>
      </c>
      <c r="H256" s="8">
        <v>46082.95</v>
      </c>
      <c r="I256" s="9">
        <v>1170597.0400000005</v>
      </c>
      <c r="J256" s="8"/>
    </row>
    <row r="257" spans="1:10" ht="21">
      <c r="A257" s="4">
        <v>5</v>
      </c>
      <c r="B257" s="385" t="s">
        <v>406</v>
      </c>
      <c r="C257" s="338" t="s">
        <v>290</v>
      </c>
      <c r="D257" s="10">
        <v>148150</v>
      </c>
      <c r="E257" s="291" t="s">
        <v>12</v>
      </c>
      <c r="F257" s="10">
        <v>148150</v>
      </c>
      <c r="G257" s="10">
        <v>10761566.439999998</v>
      </c>
      <c r="H257" s="17">
        <v>1074738.6</v>
      </c>
      <c r="I257" s="9">
        <v>669718.86</v>
      </c>
      <c r="J257" s="8"/>
    </row>
    <row r="258" spans="1:10" ht="21">
      <c r="A258" s="4">
        <v>6</v>
      </c>
      <c r="B258" s="385" t="s">
        <v>407</v>
      </c>
      <c r="C258" s="4" t="s">
        <v>408</v>
      </c>
      <c r="D258" s="11">
        <v>884380</v>
      </c>
      <c r="E258" s="291" t="s">
        <v>12</v>
      </c>
      <c r="F258" s="10">
        <v>884380</v>
      </c>
      <c r="G258" s="8">
        <v>6600536.879999999</v>
      </c>
      <c r="H258" s="10">
        <v>0</v>
      </c>
      <c r="I258" s="17">
        <v>0</v>
      </c>
      <c r="J258" s="8"/>
    </row>
    <row r="259" spans="1:10" ht="21">
      <c r="A259" s="4">
        <v>7</v>
      </c>
      <c r="B259" s="383">
        <v>1005</v>
      </c>
      <c r="C259" s="4" t="s">
        <v>409</v>
      </c>
      <c r="D259" s="6">
        <v>540000</v>
      </c>
      <c r="E259" s="291" t="s">
        <v>12</v>
      </c>
      <c r="F259" s="8">
        <v>540000</v>
      </c>
      <c r="G259" s="10">
        <v>5239350.6</v>
      </c>
      <c r="H259" s="10">
        <v>0</v>
      </c>
      <c r="I259" s="10">
        <v>0</v>
      </c>
      <c r="J259" s="8"/>
    </row>
    <row r="260" spans="1:10" ht="21">
      <c r="A260" s="4">
        <v>8</v>
      </c>
      <c r="B260" s="383" t="s">
        <v>410</v>
      </c>
      <c r="C260" s="4" t="s">
        <v>18</v>
      </c>
      <c r="D260" s="347">
        <v>333200</v>
      </c>
      <c r="E260" s="291" t="s">
        <v>12</v>
      </c>
      <c r="F260" s="8">
        <v>333200</v>
      </c>
      <c r="G260" s="10">
        <v>5222401.16</v>
      </c>
      <c r="H260" s="17">
        <v>0</v>
      </c>
      <c r="I260" s="10">
        <v>0</v>
      </c>
      <c r="J260" s="8"/>
    </row>
    <row r="261" spans="1:10" ht="21">
      <c r="A261" s="4">
        <v>9</v>
      </c>
      <c r="B261" s="383" t="s">
        <v>25</v>
      </c>
      <c r="C261" s="4" t="s">
        <v>158</v>
      </c>
      <c r="D261" s="348">
        <v>524985.4</v>
      </c>
      <c r="E261" s="291" t="s">
        <v>23</v>
      </c>
      <c r="F261" s="10">
        <v>97670.48999999998</v>
      </c>
      <c r="G261" s="10">
        <v>5108280.759999996</v>
      </c>
      <c r="H261" s="10">
        <v>9433.12</v>
      </c>
      <c r="I261" s="10">
        <v>358240.0099999999</v>
      </c>
      <c r="J261" s="8"/>
    </row>
    <row r="262" spans="1:10" ht="21">
      <c r="A262" s="4">
        <v>10</v>
      </c>
      <c r="B262" s="385" t="s">
        <v>411</v>
      </c>
      <c r="C262" s="4" t="s">
        <v>19</v>
      </c>
      <c r="D262" s="11">
        <v>527400</v>
      </c>
      <c r="E262" s="291" t="s">
        <v>12</v>
      </c>
      <c r="F262" s="349">
        <v>527400</v>
      </c>
      <c r="G262" s="10">
        <v>3936230.0700000017</v>
      </c>
      <c r="H262" s="8">
        <v>0</v>
      </c>
      <c r="I262" s="10">
        <v>0</v>
      </c>
      <c r="J262" s="8"/>
    </row>
    <row r="263" spans="1:10" ht="21">
      <c r="A263" s="4">
        <v>11</v>
      </c>
      <c r="B263" s="383">
        <v>8504</v>
      </c>
      <c r="C263" s="4" t="s">
        <v>27</v>
      </c>
      <c r="D263" s="11">
        <v>2106127</v>
      </c>
      <c r="E263" s="291" t="s">
        <v>23</v>
      </c>
      <c r="F263" s="10">
        <v>4284.840000000001</v>
      </c>
      <c r="G263" s="8">
        <v>2985993.84</v>
      </c>
      <c r="H263" s="10">
        <v>22482.629999999997</v>
      </c>
      <c r="I263" s="17">
        <v>210593.33</v>
      </c>
      <c r="J263" s="8"/>
    </row>
    <row r="264" spans="1:10" ht="21">
      <c r="A264" s="4">
        <v>12</v>
      </c>
      <c r="B264" s="383">
        <v>1202</v>
      </c>
      <c r="C264" s="338" t="s">
        <v>189</v>
      </c>
      <c r="D264" s="11">
        <v>129400</v>
      </c>
      <c r="E264" s="291" t="s">
        <v>12</v>
      </c>
      <c r="F264" s="10">
        <v>129400</v>
      </c>
      <c r="G264" s="10">
        <v>2655873.1100000003</v>
      </c>
      <c r="H264" s="17">
        <v>0</v>
      </c>
      <c r="I264" s="10">
        <v>0</v>
      </c>
      <c r="J264" s="8"/>
    </row>
    <row r="265" spans="1:10" ht="21">
      <c r="A265" s="4">
        <v>13</v>
      </c>
      <c r="B265" s="385">
        <v>9015</v>
      </c>
      <c r="C265" s="4" t="s">
        <v>412</v>
      </c>
      <c r="D265" s="11">
        <v>15</v>
      </c>
      <c r="E265" s="291" t="s">
        <v>413</v>
      </c>
      <c r="F265" s="8">
        <v>300</v>
      </c>
      <c r="G265" s="10">
        <v>2123430</v>
      </c>
      <c r="H265" s="10">
        <v>0</v>
      </c>
      <c r="I265" s="17">
        <v>0</v>
      </c>
      <c r="J265" s="8" t="s">
        <v>24</v>
      </c>
    </row>
    <row r="266" spans="1:10" ht="21">
      <c r="A266" s="4">
        <v>14</v>
      </c>
      <c r="B266" s="383">
        <v>9033</v>
      </c>
      <c r="C266" s="386" t="s">
        <v>414</v>
      </c>
      <c r="D266" s="347">
        <v>1</v>
      </c>
      <c r="E266" s="291" t="s">
        <v>415</v>
      </c>
      <c r="F266" s="8">
        <v>8000</v>
      </c>
      <c r="G266" s="10">
        <v>1665000</v>
      </c>
      <c r="H266" s="17">
        <v>0</v>
      </c>
      <c r="I266" s="10">
        <v>0</v>
      </c>
      <c r="J266" s="8" t="s">
        <v>24</v>
      </c>
    </row>
    <row r="267" spans="1:10" ht="21">
      <c r="A267" s="4">
        <v>15</v>
      </c>
      <c r="B267" s="385">
        <v>1108</v>
      </c>
      <c r="C267" s="4" t="s">
        <v>133</v>
      </c>
      <c r="D267" s="20">
        <v>122400</v>
      </c>
      <c r="E267" s="291" t="s">
        <v>12</v>
      </c>
      <c r="F267" s="10">
        <v>122400</v>
      </c>
      <c r="G267" s="10">
        <v>1607808.99</v>
      </c>
      <c r="H267" s="10">
        <v>0</v>
      </c>
      <c r="I267" s="8">
        <v>112546.63</v>
      </c>
      <c r="J267" s="8"/>
    </row>
    <row r="268" spans="1:10" ht="21">
      <c r="A268" s="4">
        <v>16</v>
      </c>
      <c r="B268" s="383">
        <v>1301</v>
      </c>
      <c r="C268" s="4" t="s">
        <v>416</v>
      </c>
      <c r="D268" s="11">
        <v>84100</v>
      </c>
      <c r="E268" s="291" t="s">
        <v>12</v>
      </c>
      <c r="F268" s="10">
        <v>84100</v>
      </c>
      <c r="G268" s="17">
        <v>1037206.21</v>
      </c>
      <c r="H268" s="10">
        <v>25376.79</v>
      </c>
      <c r="I268" s="9">
        <v>0</v>
      </c>
      <c r="J268" s="8"/>
    </row>
    <row r="269" spans="1:10" ht="21">
      <c r="A269" s="4">
        <v>17</v>
      </c>
      <c r="B269" s="383">
        <v>6704</v>
      </c>
      <c r="C269" s="4" t="s">
        <v>417</v>
      </c>
      <c r="D269" s="6">
        <v>2850</v>
      </c>
      <c r="E269" s="291" t="s">
        <v>23</v>
      </c>
      <c r="F269" s="8">
        <v>259.54</v>
      </c>
      <c r="G269" s="10">
        <v>948297.78</v>
      </c>
      <c r="H269" s="8">
        <v>0</v>
      </c>
      <c r="I269" s="10">
        <v>722.55</v>
      </c>
      <c r="J269" s="8"/>
    </row>
    <row r="270" spans="1:10" ht="21">
      <c r="A270" s="4">
        <v>18</v>
      </c>
      <c r="B270" s="383">
        <v>3923</v>
      </c>
      <c r="C270" s="4" t="s">
        <v>418</v>
      </c>
      <c r="D270" s="11">
        <v>13122.540000000005</v>
      </c>
      <c r="E270" s="291" t="s">
        <v>12</v>
      </c>
      <c r="F270" s="17">
        <v>13122.540000000005</v>
      </c>
      <c r="G270" s="10">
        <v>612652.24</v>
      </c>
      <c r="H270" s="10">
        <v>31922.279999999995</v>
      </c>
      <c r="I270" s="9">
        <v>28351.719999999994</v>
      </c>
      <c r="J270" s="8"/>
    </row>
    <row r="271" spans="1:10" ht="21">
      <c r="A271" s="4">
        <v>19</v>
      </c>
      <c r="B271" s="385">
        <v>3926</v>
      </c>
      <c r="C271" s="4" t="s">
        <v>419</v>
      </c>
      <c r="D271" s="11">
        <v>14146.190000000004</v>
      </c>
      <c r="E271" s="291" t="s">
        <v>12</v>
      </c>
      <c r="F271" s="8">
        <v>14146.190000000004</v>
      </c>
      <c r="G271" s="10">
        <v>588443.2199999999</v>
      </c>
      <c r="H271" s="8">
        <v>50527.240000000005</v>
      </c>
      <c r="I271" s="10">
        <v>44727.92000000001</v>
      </c>
      <c r="J271" s="8"/>
    </row>
    <row r="272" spans="1:10" ht="21">
      <c r="A272" s="4">
        <v>20</v>
      </c>
      <c r="B272" s="15" t="s">
        <v>39</v>
      </c>
      <c r="C272" s="4" t="s">
        <v>40</v>
      </c>
      <c r="D272" s="20">
        <v>1363290.88</v>
      </c>
      <c r="E272" s="291"/>
      <c r="F272" s="10">
        <v>553307.66</v>
      </c>
      <c r="G272" s="10">
        <v>6522451.189999998</v>
      </c>
      <c r="H272" s="10">
        <v>553898.3499999999</v>
      </c>
      <c r="I272" s="10">
        <v>429727.44</v>
      </c>
      <c r="J272" s="8"/>
    </row>
    <row r="273" spans="1:10" ht="21">
      <c r="A273" s="524" t="s">
        <v>41</v>
      </c>
      <c r="B273" s="524"/>
      <c r="C273" s="524"/>
      <c r="D273" s="524"/>
      <c r="E273" s="524"/>
      <c r="F273" s="22">
        <f>SUM(F253:F272)</f>
        <v>12087148.859999998</v>
      </c>
      <c r="G273" s="22">
        <f>SUM(G253:G272)</f>
        <v>426406769.71</v>
      </c>
      <c r="H273" s="22">
        <f>SUM(H253:H272)</f>
        <v>1814461.96</v>
      </c>
      <c r="I273" s="22">
        <f>SUM(I253:I272)</f>
        <v>21516152.37</v>
      </c>
      <c r="J273" s="3"/>
    </row>
    <row r="274" spans="1:10" ht="21">
      <c r="A274" s="1" t="s">
        <v>159</v>
      </c>
      <c r="B274" s="1"/>
      <c r="D274" s="28"/>
      <c r="E274" s="1"/>
      <c r="G274" s="28"/>
      <c r="J274" s="25"/>
    </row>
    <row r="275" spans="1:10" ht="21">
      <c r="A275" s="1" t="s">
        <v>357</v>
      </c>
      <c r="B275" s="1"/>
      <c r="D275" s="28"/>
      <c r="E275" s="1"/>
      <c r="G275" s="28"/>
      <c r="J275" s="25"/>
    </row>
    <row r="276" spans="2:10" ht="21">
      <c r="B276" s="1"/>
      <c r="D276" s="28"/>
      <c r="E276" s="1"/>
      <c r="G276" s="28"/>
      <c r="J276" s="25"/>
    </row>
    <row r="279" spans="1:10" ht="21">
      <c r="A279" s="525" t="s">
        <v>0</v>
      </c>
      <c r="B279" s="525"/>
      <c r="C279" s="525"/>
      <c r="D279" s="525"/>
      <c r="E279" s="525"/>
      <c r="F279" s="525"/>
      <c r="G279" s="525"/>
      <c r="H279" s="525"/>
      <c r="I279" s="525"/>
      <c r="J279" s="525"/>
    </row>
    <row r="280" spans="1:10" ht="21">
      <c r="A280" s="525" t="s">
        <v>432</v>
      </c>
      <c r="B280" s="525"/>
      <c r="C280" s="525"/>
      <c r="D280" s="525"/>
      <c r="E280" s="525"/>
      <c r="F280" s="525"/>
      <c r="G280" s="525"/>
      <c r="H280" s="525"/>
      <c r="I280" s="525"/>
      <c r="J280" s="525"/>
    </row>
    <row r="281" spans="1:10" ht="21">
      <c r="A281" s="153" t="s">
        <v>2</v>
      </c>
      <c r="B281" s="382" t="s">
        <v>3</v>
      </c>
      <c r="C281" s="153" t="s">
        <v>4</v>
      </c>
      <c r="D281" s="524" t="s">
        <v>5</v>
      </c>
      <c r="E281" s="524"/>
      <c r="F281" s="3" t="s">
        <v>6</v>
      </c>
      <c r="G281" s="3" t="s">
        <v>7</v>
      </c>
      <c r="H281" s="3" t="s">
        <v>8</v>
      </c>
      <c r="I281" s="3" t="s">
        <v>9</v>
      </c>
      <c r="J281" s="3" t="s">
        <v>10</v>
      </c>
    </row>
    <row r="282" spans="1:10" ht="21">
      <c r="A282" s="4">
        <v>1</v>
      </c>
      <c r="B282" s="383">
        <v>2716</v>
      </c>
      <c r="C282" s="4" t="s">
        <v>154</v>
      </c>
      <c r="D282" s="6">
        <v>1</v>
      </c>
      <c r="E282" s="397" t="s">
        <v>415</v>
      </c>
      <c r="F282" s="8">
        <v>1</v>
      </c>
      <c r="G282" s="10">
        <v>94058973.63</v>
      </c>
      <c r="H282" s="8">
        <v>0</v>
      </c>
      <c r="I282" s="10">
        <v>6584128.15</v>
      </c>
      <c r="J282" s="8"/>
    </row>
    <row r="283" spans="1:10" ht="21">
      <c r="A283" s="4">
        <v>2</v>
      </c>
      <c r="B283" s="383" t="s">
        <v>404</v>
      </c>
      <c r="C283" s="4" t="s">
        <v>15</v>
      </c>
      <c r="D283" s="6">
        <v>2644200</v>
      </c>
      <c r="E283" s="397" t="s">
        <v>12</v>
      </c>
      <c r="F283" s="8">
        <v>2644200</v>
      </c>
      <c r="G283" s="10">
        <v>41689561.95000001</v>
      </c>
      <c r="H283" s="10">
        <v>0</v>
      </c>
      <c r="I283" s="17">
        <v>0</v>
      </c>
      <c r="J283" s="8"/>
    </row>
    <row r="284" spans="1:10" ht="21">
      <c r="A284" s="4">
        <v>3</v>
      </c>
      <c r="B284" s="383">
        <v>2101</v>
      </c>
      <c r="C284" s="4" t="s">
        <v>155</v>
      </c>
      <c r="D284" s="16">
        <v>165993</v>
      </c>
      <c r="E284" s="397" t="s">
        <v>14</v>
      </c>
      <c r="F284" s="8">
        <v>228165</v>
      </c>
      <c r="G284" s="10">
        <v>33616630.5</v>
      </c>
      <c r="H284" s="17">
        <v>0</v>
      </c>
      <c r="I284" s="10">
        <v>2353164.11</v>
      </c>
      <c r="J284" s="8"/>
    </row>
    <row r="285" spans="1:10" ht="21">
      <c r="A285" s="4">
        <v>4</v>
      </c>
      <c r="B285" s="383">
        <v>1202</v>
      </c>
      <c r="C285" s="338" t="s">
        <v>189</v>
      </c>
      <c r="D285" s="11">
        <v>716800</v>
      </c>
      <c r="E285" s="397" t="s">
        <v>12</v>
      </c>
      <c r="F285" s="10">
        <v>716800</v>
      </c>
      <c r="G285" s="10">
        <v>14799410.930000003</v>
      </c>
      <c r="H285" s="17">
        <v>0</v>
      </c>
      <c r="I285" s="10">
        <v>0</v>
      </c>
      <c r="J285" s="8"/>
    </row>
    <row r="286" spans="1:10" ht="21">
      <c r="A286" s="4">
        <v>5</v>
      </c>
      <c r="B286" s="383" t="s">
        <v>433</v>
      </c>
      <c r="C286" s="398" t="s">
        <v>434</v>
      </c>
      <c r="D286" s="11">
        <v>13</v>
      </c>
      <c r="E286" s="397" t="s">
        <v>435</v>
      </c>
      <c r="F286" s="10">
        <v>111243</v>
      </c>
      <c r="G286" s="10">
        <v>11250000</v>
      </c>
      <c r="H286" s="17">
        <v>562500</v>
      </c>
      <c r="I286" s="10">
        <v>826875</v>
      </c>
      <c r="J286" s="8"/>
    </row>
    <row r="287" spans="1:10" ht="21">
      <c r="A287" s="4">
        <v>6</v>
      </c>
      <c r="B287" s="384">
        <v>4407</v>
      </c>
      <c r="C287" s="4" t="s">
        <v>405</v>
      </c>
      <c r="D287" s="20">
        <v>1519.859</v>
      </c>
      <c r="E287" s="397" t="s">
        <v>17</v>
      </c>
      <c r="F287" s="10">
        <v>1519859</v>
      </c>
      <c r="G287" s="9">
        <v>10593769.15</v>
      </c>
      <c r="H287" s="8">
        <v>0</v>
      </c>
      <c r="I287" s="9">
        <v>741563.8400000003</v>
      </c>
      <c r="J287" s="8"/>
    </row>
    <row r="288" spans="1:10" ht="21">
      <c r="A288" s="4">
        <v>7</v>
      </c>
      <c r="B288" s="385" t="s">
        <v>411</v>
      </c>
      <c r="C288" s="4" t="s">
        <v>19</v>
      </c>
      <c r="D288" s="11">
        <v>1319300</v>
      </c>
      <c r="E288" s="397" t="s">
        <v>12</v>
      </c>
      <c r="F288" s="349">
        <v>1319300</v>
      </c>
      <c r="G288" s="10">
        <v>9905064.309999999</v>
      </c>
      <c r="H288" s="8">
        <v>0</v>
      </c>
      <c r="I288" s="10">
        <v>0</v>
      </c>
      <c r="J288" s="8"/>
    </row>
    <row r="289" spans="1:10" ht="21">
      <c r="A289" s="4">
        <v>8</v>
      </c>
      <c r="B289" s="385" t="s">
        <v>436</v>
      </c>
      <c r="C289" s="4" t="s">
        <v>408</v>
      </c>
      <c r="D289" s="11">
        <v>749215</v>
      </c>
      <c r="E289" s="397" t="s">
        <v>12</v>
      </c>
      <c r="F289" s="10">
        <v>749215</v>
      </c>
      <c r="G289" s="8">
        <v>5624969.86</v>
      </c>
      <c r="H289" s="10">
        <v>0</v>
      </c>
      <c r="I289" s="17">
        <v>0</v>
      </c>
      <c r="J289" s="8"/>
    </row>
    <row r="290" spans="1:10" ht="21">
      <c r="A290" s="4">
        <v>9</v>
      </c>
      <c r="B290" s="383" t="s">
        <v>410</v>
      </c>
      <c r="C290" s="4" t="s">
        <v>18</v>
      </c>
      <c r="D290" s="347">
        <v>312700</v>
      </c>
      <c r="E290" s="397" t="s">
        <v>12</v>
      </c>
      <c r="F290" s="8">
        <v>312700</v>
      </c>
      <c r="G290" s="10">
        <v>4930158.83</v>
      </c>
      <c r="H290" s="17">
        <v>0</v>
      </c>
      <c r="I290" s="10">
        <v>0</v>
      </c>
      <c r="J290" s="8"/>
    </row>
    <row r="291" spans="1:10" ht="21">
      <c r="A291" s="4">
        <v>10</v>
      </c>
      <c r="B291" s="385" t="s">
        <v>437</v>
      </c>
      <c r="C291" s="4" t="s">
        <v>438</v>
      </c>
      <c r="D291" s="11">
        <v>120</v>
      </c>
      <c r="E291" s="397" t="s">
        <v>439</v>
      </c>
      <c r="F291" s="10">
        <v>2220</v>
      </c>
      <c r="G291" s="8">
        <v>4658587.87</v>
      </c>
      <c r="H291" s="10">
        <v>0</v>
      </c>
      <c r="I291" s="17">
        <v>0</v>
      </c>
      <c r="J291" s="8"/>
    </row>
    <row r="292" spans="1:10" ht="21">
      <c r="A292" s="4">
        <v>11</v>
      </c>
      <c r="B292" s="385" t="s">
        <v>440</v>
      </c>
      <c r="C292" s="4" t="s">
        <v>441</v>
      </c>
      <c r="D292" s="11">
        <v>11886</v>
      </c>
      <c r="E292" s="397" t="s">
        <v>415</v>
      </c>
      <c r="F292" s="10">
        <v>2283.0899999999997</v>
      </c>
      <c r="G292" s="8">
        <v>3606104.0400000005</v>
      </c>
      <c r="H292" s="10">
        <v>9059.64</v>
      </c>
      <c r="I292" s="17">
        <v>253061.40000000002</v>
      </c>
      <c r="J292" s="8"/>
    </row>
    <row r="293" spans="1:10" ht="21">
      <c r="A293" s="4">
        <v>12</v>
      </c>
      <c r="B293" s="385" t="s">
        <v>406</v>
      </c>
      <c r="C293" s="338" t="s">
        <v>290</v>
      </c>
      <c r="D293" s="399">
        <v>143198</v>
      </c>
      <c r="E293" s="397" t="s">
        <v>12</v>
      </c>
      <c r="F293" s="10">
        <v>143198</v>
      </c>
      <c r="G293" s="10">
        <v>3394464.74</v>
      </c>
      <c r="H293" s="17">
        <v>1401139.0000000002</v>
      </c>
      <c r="I293" s="9">
        <v>128635.09</v>
      </c>
      <c r="J293" s="8"/>
    </row>
    <row r="294" spans="1:10" ht="21">
      <c r="A294" s="4">
        <v>13</v>
      </c>
      <c r="B294" s="385" t="s">
        <v>442</v>
      </c>
      <c r="C294" s="4" t="s">
        <v>443</v>
      </c>
      <c r="D294" s="11">
        <v>27500</v>
      </c>
      <c r="E294" s="397" t="s">
        <v>444</v>
      </c>
      <c r="F294" s="10">
        <v>5952</v>
      </c>
      <c r="G294" s="8">
        <v>2791782.0799999996</v>
      </c>
      <c r="H294" s="10">
        <v>0</v>
      </c>
      <c r="I294" s="17">
        <v>195424.78000000003</v>
      </c>
      <c r="J294" s="8"/>
    </row>
    <row r="295" spans="1:10" ht="21">
      <c r="A295" s="4">
        <v>14</v>
      </c>
      <c r="B295" s="385" t="s">
        <v>445</v>
      </c>
      <c r="C295" s="4" t="s">
        <v>11</v>
      </c>
      <c r="D295" s="399">
        <v>140000</v>
      </c>
      <c r="E295" s="397" t="s">
        <v>12</v>
      </c>
      <c r="F295" s="10">
        <v>140000</v>
      </c>
      <c r="G295" s="8">
        <v>2207298.48</v>
      </c>
      <c r="H295" s="10">
        <v>0</v>
      </c>
      <c r="I295" s="17">
        <v>0</v>
      </c>
      <c r="J295" s="8"/>
    </row>
    <row r="296" spans="1:10" ht="21">
      <c r="A296" s="4">
        <v>15</v>
      </c>
      <c r="B296" s="383" t="s">
        <v>25</v>
      </c>
      <c r="C296" s="4" t="s">
        <v>158</v>
      </c>
      <c r="D296" s="348">
        <v>26383</v>
      </c>
      <c r="E296" s="397" t="s">
        <v>415</v>
      </c>
      <c r="F296" s="10">
        <v>39082.149999999994</v>
      </c>
      <c r="G296" s="10">
        <v>1857218.7400000005</v>
      </c>
      <c r="H296" s="10">
        <v>7253.58</v>
      </c>
      <c r="I296" s="10">
        <v>130512.88</v>
      </c>
      <c r="J296" s="8"/>
    </row>
    <row r="297" spans="1:10" ht="21">
      <c r="A297" s="4">
        <v>16</v>
      </c>
      <c r="B297" s="383">
        <v>6704</v>
      </c>
      <c r="C297" s="4" t="s">
        <v>417</v>
      </c>
      <c r="D297" s="6">
        <v>10</v>
      </c>
      <c r="E297" s="397" t="s">
        <v>444</v>
      </c>
      <c r="F297" s="8">
        <v>64.2</v>
      </c>
      <c r="G297" s="10">
        <v>1628384.85</v>
      </c>
      <c r="H297" s="8">
        <v>0</v>
      </c>
      <c r="I297" s="10">
        <v>0</v>
      </c>
      <c r="J297" s="8"/>
    </row>
    <row r="298" spans="1:10" ht="21">
      <c r="A298" s="4">
        <v>17</v>
      </c>
      <c r="B298" s="385" t="s">
        <v>446</v>
      </c>
      <c r="C298" s="4" t="s">
        <v>447</v>
      </c>
      <c r="D298" s="11">
        <v>45</v>
      </c>
      <c r="E298" s="397" t="s">
        <v>415</v>
      </c>
      <c r="F298" s="10">
        <v>918.75</v>
      </c>
      <c r="G298" s="8">
        <v>1373330.0699999998</v>
      </c>
      <c r="H298" s="10">
        <v>0</v>
      </c>
      <c r="I298" s="17">
        <v>96133.11</v>
      </c>
      <c r="J298" s="8"/>
    </row>
    <row r="299" spans="1:10" ht="21">
      <c r="A299" s="4">
        <v>18</v>
      </c>
      <c r="B299" s="385">
        <v>1108</v>
      </c>
      <c r="C299" s="4" t="s">
        <v>133</v>
      </c>
      <c r="D299" s="20">
        <v>90100</v>
      </c>
      <c r="E299" s="397" t="s">
        <v>12</v>
      </c>
      <c r="F299" s="10">
        <v>90100</v>
      </c>
      <c r="G299" s="10">
        <v>1190559.68</v>
      </c>
      <c r="H299" s="10">
        <v>0</v>
      </c>
      <c r="I299" s="8">
        <v>83339.18000000001</v>
      </c>
      <c r="J299" s="8"/>
    </row>
    <row r="300" spans="1:10" ht="21">
      <c r="A300" s="4">
        <v>19</v>
      </c>
      <c r="B300" s="385" t="s">
        <v>448</v>
      </c>
      <c r="C300" s="400" t="s">
        <v>449</v>
      </c>
      <c r="D300" s="11">
        <v>215</v>
      </c>
      <c r="E300" s="397" t="s">
        <v>415</v>
      </c>
      <c r="F300" s="10">
        <v>4769.02</v>
      </c>
      <c r="G300" s="8">
        <v>888000</v>
      </c>
      <c r="H300" s="10">
        <v>0</v>
      </c>
      <c r="I300" s="17">
        <v>0</v>
      </c>
      <c r="J300" s="8" t="s">
        <v>24</v>
      </c>
    </row>
    <row r="301" spans="1:10" ht="21">
      <c r="A301" s="4">
        <v>20</v>
      </c>
      <c r="B301" s="15" t="s">
        <v>39</v>
      </c>
      <c r="C301" s="4" t="s">
        <v>40</v>
      </c>
      <c r="D301" s="20">
        <v>55971465.59</v>
      </c>
      <c r="E301" s="397"/>
      <c r="F301" s="10">
        <v>727009.43</v>
      </c>
      <c r="G301" s="10">
        <v>4147346.43</v>
      </c>
      <c r="H301" s="10">
        <v>294178.553</v>
      </c>
      <c r="I301" s="10">
        <v>252021.41</v>
      </c>
      <c r="J301" s="8"/>
    </row>
    <row r="302" spans="1:10" ht="21">
      <c r="A302" s="524" t="s">
        <v>41</v>
      </c>
      <c r="B302" s="524"/>
      <c r="C302" s="524"/>
      <c r="D302" s="524"/>
      <c r="E302" s="524"/>
      <c r="F302" s="22">
        <f>SUM(F282:F301)</f>
        <v>8757079.64</v>
      </c>
      <c r="G302" s="22">
        <f>SUM(G282:G301)</f>
        <v>254211616.14000008</v>
      </c>
      <c r="H302" s="22">
        <f>SUM(H282:H301)</f>
        <v>2274130.773</v>
      </c>
      <c r="I302" s="22">
        <f>SUM(I282:I301)</f>
        <v>11644858.95</v>
      </c>
      <c r="J302" s="3"/>
    </row>
    <row r="303" spans="1:10" ht="21">
      <c r="A303" s="1" t="s">
        <v>159</v>
      </c>
      <c r="B303" s="1"/>
      <c r="D303" s="28"/>
      <c r="E303" s="28"/>
      <c r="G303" s="28"/>
      <c r="J303" s="25"/>
    </row>
    <row r="304" spans="1:10" ht="21">
      <c r="A304" s="1" t="s">
        <v>357</v>
      </c>
      <c r="B304" s="1"/>
      <c r="D304" s="28"/>
      <c r="E304" s="25"/>
      <c r="G304" s="28"/>
      <c r="J304" s="25"/>
    </row>
    <row r="305" spans="2:10" ht="21">
      <c r="B305" s="1"/>
      <c r="D305" s="28"/>
      <c r="E305" s="25"/>
      <c r="G305" s="28"/>
      <c r="J305" s="25"/>
    </row>
    <row r="309" spans="1:10" ht="21">
      <c r="A309" s="525" t="s">
        <v>0</v>
      </c>
      <c r="B309" s="525"/>
      <c r="C309" s="525"/>
      <c r="D309" s="525"/>
      <c r="E309" s="525"/>
      <c r="F309" s="525"/>
      <c r="G309" s="525"/>
      <c r="H309" s="525"/>
      <c r="I309" s="525"/>
      <c r="J309" s="525"/>
    </row>
    <row r="310" spans="1:10" ht="21">
      <c r="A310" s="525" t="s">
        <v>489</v>
      </c>
      <c r="B310" s="525"/>
      <c r="C310" s="525"/>
      <c r="D310" s="525"/>
      <c r="E310" s="525"/>
      <c r="F310" s="525"/>
      <c r="G310" s="525"/>
      <c r="H310" s="525"/>
      <c r="I310" s="525"/>
      <c r="J310" s="525"/>
    </row>
    <row r="311" spans="1:10" ht="21">
      <c r="A311" s="153" t="s">
        <v>2</v>
      </c>
      <c r="B311" s="382" t="s">
        <v>3</v>
      </c>
      <c r="C311" s="153" t="s">
        <v>4</v>
      </c>
      <c r="D311" s="524" t="s">
        <v>5</v>
      </c>
      <c r="E311" s="524"/>
      <c r="F311" s="3" t="s">
        <v>6</v>
      </c>
      <c r="G311" s="3" t="s">
        <v>7</v>
      </c>
      <c r="H311" s="3" t="s">
        <v>8</v>
      </c>
      <c r="I311" s="3" t="s">
        <v>9</v>
      </c>
      <c r="J311" s="3" t="s">
        <v>10</v>
      </c>
    </row>
    <row r="312" spans="1:10" ht="21">
      <c r="A312" s="4">
        <v>1</v>
      </c>
      <c r="B312" s="383">
        <v>2716</v>
      </c>
      <c r="C312" s="4" t="s">
        <v>154</v>
      </c>
      <c r="D312" s="6">
        <v>2</v>
      </c>
      <c r="E312" s="397" t="s">
        <v>415</v>
      </c>
      <c r="F312" s="8">
        <v>2</v>
      </c>
      <c r="G312" s="10">
        <v>40643736.989999995</v>
      </c>
      <c r="H312" s="8">
        <v>0</v>
      </c>
      <c r="I312" s="10">
        <v>2845061.59</v>
      </c>
      <c r="J312" s="8"/>
    </row>
    <row r="313" spans="1:10" ht="21">
      <c r="A313" s="4">
        <v>2</v>
      </c>
      <c r="B313" s="383" t="s">
        <v>404</v>
      </c>
      <c r="C313" s="4" t="s">
        <v>15</v>
      </c>
      <c r="D313" s="6">
        <v>2160100</v>
      </c>
      <c r="E313" s="397" t="s">
        <v>12</v>
      </c>
      <c r="F313" s="8">
        <v>2160100</v>
      </c>
      <c r="G313" s="10">
        <v>34847161.560000025</v>
      </c>
      <c r="H313" s="10">
        <v>0</v>
      </c>
      <c r="I313" s="17">
        <v>0</v>
      </c>
      <c r="J313" s="8"/>
    </row>
    <row r="314" spans="1:10" ht="21">
      <c r="A314" s="4">
        <v>3</v>
      </c>
      <c r="B314" s="383">
        <v>4407</v>
      </c>
      <c r="C314" s="4" t="s">
        <v>16</v>
      </c>
      <c r="D314" s="16">
        <v>3600.574</v>
      </c>
      <c r="E314" s="397" t="s">
        <v>17</v>
      </c>
      <c r="F314" s="8">
        <v>3600574</v>
      </c>
      <c r="G314" s="10">
        <v>22408448.479999997</v>
      </c>
      <c r="H314" s="17">
        <v>39425.130000000005</v>
      </c>
      <c r="I314" s="10">
        <v>1571351.1600000004</v>
      </c>
      <c r="J314" s="8"/>
    </row>
    <row r="315" spans="1:10" ht="21">
      <c r="A315" s="4">
        <v>4</v>
      </c>
      <c r="B315" s="383">
        <v>1202</v>
      </c>
      <c r="C315" s="338" t="s">
        <v>189</v>
      </c>
      <c r="D315" s="11">
        <v>759300</v>
      </c>
      <c r="E315" s="397" t="s">
        <v>12</v>
      </c>
      <c r="F315" s="10">
        <v>759300</v>
      </c>
      <c r="G315" s="10">
        <v>19065377.659999985</v>
      </c>
      <c r="H315" s="17">
        <v>0</v>
      </c>
      <c r="I315" s="10">
        <v>0</v>
      </c>
      <c r="J315" s="8"/>
    </row>
    <row r="316" spans="1:10" ht="21">
      <c r="A316" s="4">
        <v>5</v>
      </c>
      <c r="B316" s="383">
        <v>8705</v>
      </c>
      <c r="C316" s="338" t="s">
        <v>497</v>
      </c>
      <c r="D316" s="11">
        <v>1</v>
      </c>
      <c r="E316" s="397" t="s">
        <v>435</v>
      </c>
      <c r="F316" s="10">
        <v>37795</v>
      </c>
      <c r="G316" s="10">
        <v>13875000</v>
      </c>
      <c r="H316" s="17">
        <v>0</v>
      </c>
      <c r="I316" s="10">
        <v>0</v>
      </c>
      <c r="J316" s="8" t="s">
        <v>24</v>
      </c>
    </row>
    <row r="317" spans="1:10" ht="21">
      <c r="A317" s="4">
        <v>6</v>
      </c>
      <c r="B317" s="384">
        <v>2101</v>
      </c>
      <c r="C317" s="4" t="s">
        <v>498</v>
      </c>
      <c r="D317" s="20">
        <v>59937</v>
      </c>
      <c r="E317" s="397" t="s">
        <v>14</v>
      </c>
      <c r="F317" s="10">
        <v>107772</v>
      </c>
      <c r="G317" s="9">
        <v>13457710.3</v>
      </c>
      <c r="H317" s="8">
        <v>0</v>
      </c>
      <c r="I317" s="9">
        <v>942039.75</v>
      </c>
      <c r="J317" s="8"/>
    </row>
    <row r="318" spans="1:10" ht="21">
      <c r="A318" s="4">
        <v>7</v>
      </c>
      <c r="B318" s="503" t="s">
        <v>407</v>
      </c>
      <c r="C318" s="4" t="s">
        <v>11</v>
      </c>
      <c r="D318" s="11">
        <v>809000</v>
      </c>
      <c r="E318" s="397" t="s">
        <v>12</v>
      </c>
      <c r="F318" s="349">
        <v>809000</v>
      </c>
      <c r="G318" s="10">
        <v>13050948.420000002</v>
      </c>
      <c r="H318" s="8">
        <v>0</v>
      </c>
      <c r="I318" s="10">
        <v>0</v>
      </c>
      <c r="J318" s="8"/>
    </row>
    <row r="319" spans="1:10" ht="21">
      <c r="A319" s="4">
        <v>8</v>
      </c>
      <c r="B319" s="503" t="s">
        <v>411</v>
      </c>
      <c r="C319" s="4" t="s">
        <v>19</v>
      </c>
      <c r="D319" s="11">
        <v>1691600</v>
      </c>
      <c r="E319" s="397" t="s">
        <v>12</v>
      </c>
      <c r="F319" s="10">
        <v>1691600</v>
      </c>
      <c r="G319" s="8">
        <v>12994869.88000001</v>
      </c>
      <c r="H319" s="10">
        <v>0</v>
      </c>
      <c r="I319" s="17">
        <v>0</v>
      </c>
      <c r="J319" s="8"/>
    </row>
    <row r="320" spans="1:10" ht="21">
      <c r="A320" s="4">
        <v>9</v>
      </c>
      <c r="B320" s="383" t="s">
        <v>410</v>
      </c>
      <c r="C320" s="4" t="s">
        <v>18</v>
      </c>
      <c r="D320" s="347">
        <v>562300</v>
      </c>
      <c r="E320" s="397" t="s">
        <v>12</v>
      </c>
      <c r="F320" s="8">
        <v>562300</v>
      </c>
      <c r="G320" s="10">
        <v>9071135.060000008</v>
      </c>
      <c r="H320" s="17">
        <v>0</v>
      </c>
      <c r="I320" s="10">
        <v>0</v>
      </c>
      <c r="J320" s="8"/>
    </row>
    <row r="321" spans="1:10" ht="21">
      <c r="A321" s="4">
        <v>10</v>
      </c>
      <c r="B321" s="503">
        <v>8429</v>
      </c>
      <c r="C321" s="4" t="s">
        <v>499</v>
      </c>
      <c r="D321" s="11">
        <v>3</v>
      </c>
      <c r="E321" s="397" t="s">
        <v>435</v>
      </c>
      <c r="F321" s="10">
        <v>42244</v>
      </c>
      <c r="G321" s="8">
        <v>4987404.92</v>
      </c>
      <c r="H321" s="10">
        <v>210000</v>
      </c>
      <c r="I321" s="17">
        <v>308700</v>
      </c>
      <c r="J321" s="8"/>
    </row>
    <row r="322" spans="1:10" ht="21">
      <c r="A322" s="4">
        <v>11</v>
      </c>
      <c r="B322" s="503">
        <v>8704</v>
      </c>
      <c r="C322" s="4" t="s">
        <v>500</v>
      </c>
      <c r="D322" s="11">
        <v>3</v>
      </c>
      <c r="E322" s="397" t="s">
        <v>435</v>
      </c>
      <c r="F322" s="10">
        <v>31100</v>
      </c>
      <c r="G322" s="8">
        <v>3885000</v>
      </c>
      <c r="H322" s="10">
        <v>0</v>
      </c>
      <c r="I322" s="17">
        <v>0</v>
      </c>
      <c r="J322" s="8" t="s">
        <v>24</v>
      </c>
    </row>
    <row r="323" spans="1:10" ht="21">
      <c r="A323" s="4">
        <v>12</v>
      </c>
      <c r="B323" s="503">
        <v>8414</v>
      </c>
      <c r="C323" s="338" t="s">
        <v>501</v>
      </c>
      <c r="D323" s="399">
        <v>1</v>
      </c>
      <c r="E323" s="397" t="s">
        <v>435</v>
      </c>
      <c r="F323" s="10">
        <v>6000</v>
      </c>
      <c r="G323" s="10">
        <v>3330000</v>
      </c>
      <c r="H323" s="17">
        <v>0</v>
      </c>
      <c r="I323" s="9">
        <v>0</v>
      </c>
      <c r="J323" s="8" t="s">
        <v>24</v>
      </c>
    </row>
    <row r="324" spans="1:10" ht="21">
      <c r="A324" s="4">
        <v>13</v>
      </c>
      <c r="B324" s="503">
        <v>4412</v>
      </c>
      <c r="C324" s="4" t="s">
        <v>502</v>
      </c>
      <c r="D324" s="504">
        <v>268.55600000000004</v>
      </c>
      <c r="E324" s="397" t="s">
        <v>17</v>
      </c>
      <c r="F324" s="10">
        <v>268556</v>
      </c>
      <c r="G324" s="8">
        <v>2986534.6499999994</v>
      </c>
      <c r="H324" s="10">
        <v>0</v>
      </c>
      <c r="I324" s="17">
        <v>209057.42</v>
      </c>
      <c r="J324" s="8"/>
    </row>
    <row r="325" spans="1:10" ht="21">
      <c r="A325" s="4">
        <v>14</v>
      </c>
      <c r="B325" s="503" t="s">
        <v>406</v>
      </c>
      <c r="C325" s="4" t="s">
        <v>290</v>
      </c>
      <c r="D325" s="399">
        <v>174320</v>
      </c>
      <c r="E325" s="397" t="s">
        <v>12</v>
      </c>
      <c r="F325" s="10">
        <v>174320</v>
      </c>
      <c r="G325" s="8">
        <v>2686856.03</v>
      </c>
      <c r="H325" s="10">
        <v>1880553.3799999997</v>
      </c>
      <c r="I325" s="17">
        <v>41814.66</v>
      </c>
      <c r="J325" s="8"/>
    </row>
    <row r="326" spans="1:10" ht="21">
      <c r="A326" s="4">
        <v>15</v>
      </c>
      <c r="B326" s="383" t="s">
        <v>25</v>
      </c>
      <c r="C326" s="4" t="s">
        <v>158</v>
      </c>
      <c r="D326" s="504">
        <v>37943</v>
      </c>
      <c r="E326" s="397" t="s">
        <v>415</v>
      </c>
      <c r="F326" s="10">
        <v>54110.81</v>
      </c>
      <c r="G326" s="10">
        <v>2578630.749999999</v>
      </c>
      <c r="H326" s="10">
        <v>7662.55</v>
      </c>
      <c r="I326" s="10">
        <v>181040.57</v>
      </c>
      <c r="J326" s="8"/>
    </row>
    <row r="327" spans="1:10" ht="21">
      <c r="A327" s="4">
        <v>16</v>
      </c>
      <c r="B327" s="383" t="s">
        <v>440</v>
      </c>
      <c r="C327" s="4" t="s">
        <v>441</v>
      </c>
      <c r="D327" s="6">
        <v>16281</v>
      </c>
      <c r="E327" s="397" t="s">
        <v>444</v>
      </c>
      <c r="F327" s="8">
        <v>2910.74</v>
      </c>
      <c r="G327" s="10">
        <v>2329908.2399999998</v>
      </c>
      <c r="H327" s="8">
        <v>14383.730000000003</v>
      </c>
      <c r="I327" s="10">
        <v>119391.78000000003</v>
      </c>
      <c r="J327" s="8"/>
    </row>
    <row r="328" spans="1:10" ht="21">
      <c r="A328" s="4">
        <v>17</v>
      </c>
      <c r="B328" s="503">
        <v>6704</v>
      </c>
      <c r="C328" s="4" t="s">
        <v>417</v>
      </c>
      <c r="D328" s="11">
        <v>844</v>
      </c>
      <c r="E328" s="397" t="s">
        <v>415</v>
      </c>
      <c r="F328" s="10">
        <v>103.31</v>
      </c>
      <c r="G328" s="8">
        <v>1854152.59</v>
      </c>
      <c r="H328" s="10">
        <v>0</v>
      </c>
      <c r="I328" s="17">
        <v>127.53</v>
      </c>
      <c r="J328" s="8"/>
    </row>
    <row r="329" spans="1:10" ht="21">
      <c r="A329" s="4">
        <v>18</v>
      </c>
      <c r="B329" s="503">
        <v>1301</v>
      </c>
      <c r="C329" s="4" t="s">
        <v>503</v>
      </c>
      <c r="D329" s="20">
        <v>44500</v>
      </c>
      <c r="E329" s="397" t="s">
        <v>12</v>
      </c>
      <c r="F329" s="10">
        <v>44500</v>
      </c>
      <c r="G329" s="10">
        <v>679614.71</v>
      </c>
      <c r="H329" s="10">
        <v>22457.74</v>
      </c>
      <c r="I329" s="8">
        <v>0</v>
      </c>
      <c r="J329" s="8"/>
    </row>
    <row r="330" spans="1:10" ht="21">
      <c r="A330" s="4">
        <v>19</v>
      </c>
      <c r="B330" s="503">
        <v>4202</v>
      </c>
      <c r="C330" s="4" t="s">
        <v>30</v>
      </c>
      <c r="D330" s="11">
        <v>94407</v>
      </c>
      <c r="E330" s="397" t="s">
        <v>415</v>
      </c>
      <c r="F330" s="10">
        <v>7680.169999999998</v>
      </c>
      <c r="G330" s="8">
        <v>405753.09</v>
      </c>
      <c r="H330" s="10">
        <v>3111.92</v>
      </c>
      <c r="I330" s="17">
        <v>28620.339999999997</v>
      </c>
      <c r="J330" s="8"/>
    </row>
    <row r="331" spans="1:10" ht="21">
      <c r="A331" s="4">
        <v>20</v>
      </c>
      <c r="B331" s="15" t="s">
        <v>39</v>
      </c>
      <c r="C331" s="4" t="s">
        <v>40</v>
      </c>
      <c r="D331" s="20">
        <v>2050714.13</v>
      </c>
      <c r="E331" s="397"/>
      <c r="F331" s="10">
        <v>358808.76999999955</v>
      </c>
      <c r="G331" s="10">
        <v>4980103.00000003</v>
      </c>
      <c r="H331" s="10">
        <v>312256.6000000001</v>
      </c>
      <c r="I331" s="10">
        <v>341178.44</v>
      </c>
      <c r="J331" s="8"/>
    </row>
    <row r="332" spans="1:10" ht="21">
      <c r="A332" s="524" t="s">
        <v>41</v>
      </c>
      <c r="B332" s="524"/>
      <c r="C332" s="524"/>
      <c r="D332" s="524"/>
      <c r="E332" s="524"/>
      <c r="F332" s="505">
        <f>SUM(F312:F331)</f>
        <v>10718776.8</v>
      </c>
      <c r="G332" s="22">
        <f>SUM(G312:G331)</f>
        <v>210118346.33</v>
      </c>
      <c r="H332" s="22">
        <f>SUM(H312:H331)</f>
        <v>2489851.05</v>
      </c>
      <c r="I332" s="22">
        <f>SUM(I312:I331)</f>
        <v>6588383.240000001</v>
      </c>
      <c r="J332" s="3"/>
    </row>
    <row r="333" spans="1:10" ht="21">
      <c r="A333" s="1" t="s">
        <v>159</v>
      </c>
      <c r="B333" s="1"/>
      <c r="D333" s="28"/>
      <c r="E333" s="28"/>
      <c r="G333" s="28"/>
      <c r="J333" s="25"/>
    </row>
    <row r="334" spans="1:10" ht="21">
      <c r="A334" s="1" t="s">
        <v>357</v>
      </c>
      <c r="B334" s="1"/>
      <c r="D334" s="28"/>
      <c r="E334" s="25"/>
      <c r="G334" s="28"/>
      <c r="J334" s="25"/>
    </row>
    <row r="335" spans="2:10" ht="21">
      <c r="B335" s="1"/>
      <c r="D335" s="28"/>
      <c r="E335" s="25"/>
      <c r="F335" s="504"/>
      <c r="G335" s="504"/>
      <c r="H335" s="504"/>
      <c r="I335" s="504"/>
      <c r="J335" s="25"/>
    </row>
    <row r="339" spans="1:10" ht="21">
      <c r="A339" s="525" t="s">
        <v>0</v>
      </c>
      <c r="B339" s="525"/>
      <c r="C339" s="525"/>
      <c r="D339" s="525"/>
      <c r="E339" s="525"/>
      <c r="F339" s="525"/>
      <c r="G339" s="525"/>
      <c r="H339" s="525"/>
      <c r="I339" s="525"/>
      <c r="J339" s="525"/>
    </row>
    <row r="340" spans="1:10" ht="21">
      <c r="A340" s="525" t="s">
        <v>504</v>
      </c>
      <c r="B340" s="525"/>
      <c r="C340" s="525"/>
      <c r="D340" s="525"/>
      <c r="E340" s="525"/>
      <c r="F340" s="525"/>
      <c r="G340" s="525"/>
      <c r="H340" s="525"/>
      <c r="I340" s="525"/>
      <c r="J340" s="525"/>
    </row>
    <row r="341" spans="1:10" ht="21">
      <c r="A341" s="153" t="s">
        <v>2</v>
      </c>
      <c r="B341" s="382" t="s">
        <v>3</v>
      </c>
      <c r="C341" s="153" t="s">
        <v>4</v>
      </c>
      <c r="D341" s="524" t="s">
        <v>5</v>
      </c>
      <c r="E341" s="524"/>
      <c r="F341" s="3" t="s">
        <v>6</v>
      </c>
      <c r="G341" s="3" t="s">
        <v>7</v>
      </c>
      <c r="H341" s="3" t="s">
        <v>8</v>
      </c>
      <c r="I341" s="3" t="s">
        <v>9</v>
      </c>
      <c r="J341" s="3" t="s">
        <v>10</v>
      </c>
    </row>
    <row r="342" spans="1:10" ht="21">
      <c r="A342" s="4">
        <v>1</v>
      </c>
      <c r="B342" s="383">
        <v>2716</v>
      </c>
      <c r="C342" s="4" t="s">
        <v>154</v>
      </c>
      <c r="D342" s="6">
        <v>2</v>
      </c>
      <c r="E342" s="397" t="s">
        <v>415</v>
      </c>
      <c r="F342" s="8">
        <v>2</v>
      </c>
      <c r="G342" s="10">
        <v>52217586</v>
      </c>
      <c r="H342" s="8">
        <v>0</v>
      </c>
      <c r="I342" s="10">
        <v>3655231.0199999996</v>
      </c>
      <c r="J342" s="8"/>
    </row>
    <row r="343" spans="1:10" ht="21">
      <c r="A343" s="4">
        <v>2</v>
      </c>
      <c r="B343" s="383" t="s">
        <v>404</v>
      </c>
      <c r="C343" s="4" t="s">
        <v>15</v>
      </c>
      <c r="D343" s="6">
        <v>2833400</v>
      </c>
      <c r="E343" s="397" t="s">
        <v>12</v>
      </c>
      <c r="F343" s="8">
        <v>2833400</v>
      </c>
      <c r="G343" s="10">
        <v>47256197.36000002</v>
      </c>
      <c r="H343" s="10">
        <v>0</v>
      </c>
      <c r="I343" s="17">
        <v>0</v>
      </c>
      <c r="J343" s="8"/>
    </row>
    <row r="344" spans="1:10" ht="21">
      <c r="A344" s="4">
        <v>3</v>
      </c>
      <c r="B344" s="385" t="s">
        <v>407</v>
      </c>
      <c r="C344" s="4" t="s">
        <v>11</v>
      </c>
      <c r="D344" s="11">
        <v>2601600</v>
      </c>
      <c r="E344" s="397" t="s">
        <v>12</v>
      </c>
      <c r="F344" s="349">
        <v>2601600</v>
      </c>
      <c r="G344" s="10">
        <v>43390131.20000004</v>
      </c>
      <c r="H344" s="8">
        <v>0</v>
      </c>
      <c r="I344" s="10">
        <v>0</v>
      </c>
      <c r="J344" s="8"/>
    </row>
    <row r="345" spans="1:10" ht="21">
      <c r="A345" s="4">
        <v>4</v>
      </c>
      <c r="B345" s="383">
        <v>1202</v>
      </c>
      <c r="C345" s="338" t="s">
        <v>189</v>
      </c>
      <c r="D345" s="11">
        <v>394500</v>
      </c>
      <c r="E345" s="397" t="s">
        <v>12</v>
      </c>
      <c r="F345" s="10">
        <v>394500</v>
      </c>
      <c r="G345" s="10">
        <v>18659198.69</v>
      </c>
      <c r="H345" s="17">
        <v>0</v>
      </c>
      <c r="I345" s="10">
        <v>0</v>
      </c>
      <c r="J345" s="8"/>
    </row>
    <row r="346" spans="1:10" ht="21">
      <c r="A346" s="4">
        <v>5</v>
      </c>
      <c r="B346" s="385" t="s">
        <v>411</v>
      </c>
      <c r="C346" s="4" t="s">
        <v>19</v>
      </c>
      <c r="D346" s="11">
        <v>1674800</v>
      </c>
      <c r="E346" s="397" t="s">
        <v>12</v>
      </c>
      <c r="F346" s="10">
        <v>1674800</v>
      </c>
      <c r="G346" s="8">
        <v>13301308.149999997</v>
      </c>
      <c r="H346" s="10">
        <v>0</v>
      </c>
      <c r="I346" s="17">
        <v>0</v>
      </c>
      <c r="J346" s="8"/>
    </row>
    <row r="347" spans="1:10" ht="21">
      <c r="A347" s="4">
        <v>6</v>
      </c>
      <c r="B347" s="384">
        <v>2101</v>
      </c>
      <c r="C347" s="4" t="s">
        <v>498</v>
      </c>
      <c r="D347" s="20">
        <v>66252</v>
      </c>
      <c r="E347" s="397" t="s">
        <v>14</v>
      </c>
      <c r="F347" s="10">
        <v>84096.40000000001</v>
      </c>
      <c r="G347" s="9">
        <v>11403441.469999999</v>
      </c>
      <c r="H347" s="8">
        <v>0</v>
      </c>
      <c r="I347" s="9">
        <v>798240.9000000001</v>
      </c>
      <c r="J347" s="8"/>
    </row>
    <row r="348" spans="1:10" ht="21">
      <c r="A348" s="4">
        <v>7</v>
      </c>
      <c r="B348" s="383" t="s">
        <v>410</v>
      </c>
      <c r="C348" s="4" t="s">
        <v>18</v>
      </c>
      <c r="D348" s="347">
        <v>446700</v>
      </c>
      <c r="E348" s="397" t="s">
        <v>12</v>
      </c>
      <c r="F348" s="8">
        <v>446700</v>
      </c>
      <c r="G348" s="10">
        <v>7450178.02</v>
      </c>
      <c r="H348" s="17">
        <v>0</v>
      </c>
      <c r="I348" s="10">
        <v>0</v>
      </c>
      <c r="J348" s="8"/>
    </row>
    <row r="349" spans="1:10" ht="21">
      <c r="A349" s="4">
        <v>8</v>
      </c>
      <c r="B349" s="385" t="s">
        <v>406</v>
      </c>
      <c r="C349" s="4" t="s">
        <v>290</v>
      </c>
      <c r="D349" s="399">
        <v>245000</v>
      </c>
      <c r="E349" s="397" t="s">
        <v>12</v>
      </c>
      <c r="F349" s="10">
        <v>245000</v>
      </c>
      <c r="G349" s="8">
        <v>6259408.1899999995</v>
      </c>
      <c r="H349" s="10">
        <v>2311502.2800000003</v>
      </c>
      <c r="I349" s="17">
        <v>60041.74</v>
      </c>
      <c r="J349" s="8"/>
    </row>
    <row r="350" spans="1:10" ht="21">
      <c r="A350" s="4">
        <v>9</v>
      </c>
      <c r="B350" s="383">
        <v>4407</v>
      </c>
      <c r="C350" s="4" t="s">
        <v>16</v>
      </c>
      <c r="D350" s="16">
        <v>963.0600000000001</v>
      </c>
      <c r="E350" s="397" t="s">
        <v>17</v>
      </c>
      <c r="F350" s="8">
        <v>963060</v>
      </c>
      <c r="G350" s="10">
        <v>5791075.54</v>
      </c>
      <c r="H350" s="17">
        <v>24358.059999999998</v>
      </c>
      <c r="I350" s="10">
        <v>407080.34</v>
      </c>
      <c r="J350" s="8"/>
    </row>
    <row r="351" spans="1:10" ht="21">
      <c r="A351" s="4">
        <v>10</v>
      </c>
      <c r="B351" s="383" t="s">
        <v>440</v>
      </c>
      <c r="C351" s="4" t="s">
        <v>441</v>
      </c>
      <c r="D351" s="6">
        <v>16527</v>
      </c>
      <c r="E351" s="397" t="s">
        <v>415</v>
      </c>
      <c r="F351" s="8">
        <v>6618.9800000000005</v>
      </c>
      <c r="G351" s="10">
        <v>2869628.630000001</v>
      </c>
      <c r="H351" s="8">
        <v>14394.150000000001</v>
      </c>
      <c r="I351" s="10">
        <v>30818.08</v>
      </c>
      <c r="J351" s="8"/>
    </row>
    <row r="352" spans="1:10" ht="21">
      <c r="A352" s="4">
        <v>11</v>
      </c>
      <c r="B352" s="383" t="s">
        <v>25</v>
      </c>
      <c r="C352" s="4" t="s">
        <v>158</v>
      </c>
      <c r="D352" s="506">
        <v>37311</v>
      </c>
      <c r="E352" s="397" t="s">
        <v>415</v>
      </c>
      <c r="F352" s="10">
        <v>56091.18999999998</v>
      </c>
      <c r="G352" s="10">
        <v>2833567.67</v>
      </c>
      <c r="H352" s="10">
        <v>20653.860000000004</v>
      </c>
      <c r="I352" s="10">
        <v>199795.5099999999</v>
      </c>
      <c r="J352" s="8"/>
    </row>
    <row r="353" spans="1:10" ht="21">
      <c r="A353" s="4">
        <v>12</v>
      </c>
      <c r="B353" s="383">
        <v>9025</v>
      </c>
      <c r="C353" s="4" t="s">
        <v>505</v>
      </c>
      <c r="D353" s="504">
        <v>11</v>
      </c>
      <c r="E353" s="507" t="s">
        <v>415</v>
      </c>
      <c r="F353" s="10">
        <v>2.8000000000000003</v>
      </c>
      <c r="G353" s="10">
        <v>1998000</v>
      </c>
      <c r="H353" s="10">
        <v>0</v>
      </c>
      <c r="I353" s="10">
        <v>0</v>
      </c>
      <c r="J353" s="8" t="s">
        <v>24</v>
      </c>
    </row>
    <row r="354" spans="1:10" ht="21">
      <c r="A354" s="4">
        <v>13</v>
      </c>
      <c r="B354" s="385">
        <v>6704</v>
      </c>
      <c r="C354" s="4" t="s">
        <v>417</v>
      </c>
      <c r="D354" s="11">
        <v>3292</v>
      </c>
      <c r="E354" s="397" t="s">
        <v>415</v>
      </c>
      <c r="F354" s="10">
        <v>702.48</v>
      </c>
      <c r="G354" s="8">
        <v>1599677.5100000002</v>
      </c>
      <c r="H354" s="10">
        <v>3793.5</v>
      </c>
      <c r="I354" s="17">
        <v>2632.2599999999998</v>
      </c>
      <c r="J354" s="8"/>
    </row>
    <row r="355" spans="1:10" ht="21">
      <c r="A355" s="4">
        <v>14</v>
      </c>
      <c r="B355" s="385">
        <v>1301</v>
      </c>
      <c r="C355" s="4" t="s">
        <v>503</v>
      </c>
      <c r="D355" s="20">
        <v>80650</v>
      </c>
      <c r="E355" s="397" t="s">
        <v>12</v>
      </c>
      <c r="F355" s="10">
        <v>80650</v>
      </c>
      <c r="G355" s="10">
        <v>1293447.9500000002</v>
      </c>
      <c r="H355" s="10">
        <v>40842.81</v>
      </c>
      <c r="I355" s="8">
        <v>0</v>
      </c>
      <c r="J355" s="8"/>
    </row>
    <row r="356" spans="1:10" ht="21">
      <c r="A356" s="4">
        <v>15</v>
      </c>
      <c r="B356" s="383">
        <v>8705</v>
      </c>
      <c r="C356" s="338" t="s">
        <v>204</v>
      </c>
      <c r="D356" s="11">
        <v>4744</v>
      </c>
      <c r="E356" s="397" t="s">
        <v>435</v>
      </c>
      <c r="F356" s="10">
        <v>15608.800000000001</v>
      </c>
      <c r="G356" s="10">
        <v>798217.03</v>
      </c>
      <c r="H356" s="17">
        <v>2121.7</v>
      </c>
      <c r="I356" s="10">
        <v>1633.71</v>
      </c>
      <c r="J356" s="8" t="s">
        <v>24</v>
      </c>
    </row>
    <row r="357" spans="1:10" ht="21">
      <c r="A357" s="4">
        <v>16</v>
      </c>
      <c r="B357" s="385">
        <v>8429</v>
      </c>
      <c r="C357" s="4" t="s">
        <v>316</v>
      </c>
      <c r="D357" s="11">
        <v>220</v>
      </c>
      <c r="E357" s="397" t="s">
        <v>506</v>
      </c>
      <c r="F357" s="10">
        <v>8816</v>
      </c>
      <c r="G357" s="8">
        <v>420101.43</v>
      </c>
      <c r="H357" s="10">
        <v>0</v>
      </c>
      <c r="I357" s="17">
        <v>0</v>
      </c>
      <c r="J357" s="8"/>
    </row>
    <row r="358" spans="1:10" ht="21">
      <c r="A358" s="4">
        <v>17</v>
      </c>
      <c r="B358" s="385">
        <v>8704</v>
      </c>
      <c r="C358" s="4" t="s">
        <v>507</v>
      </c>
      <c r="D358" s="11">
        <v>832</v>
      </c>
      <c r="E358" s="397" t="s">
        <v>415</v>
      </c>
      <c r="F358" s="10">
        <v>10526.470000000001</v>
      </c>
      <c r="G358" s="8">
        <v>395129.1499999999</v>
      </c>
      <c r="H358" s="10">
        <v>20308.149999999998</v>
      </c>
      <c r="I358" s="17">
        <v>29080.63000000001</v>
      </c>
      <c r="J358" s="8"/>
    </row>
    <row r="359" spans="1:10" ht="21">
      <c r="A359" s="4">
        <v>18</v>
      </c>
      <c r="B359" s="385">
        <v>8414</v>
      </c>
      <c r="C359" s="338" t="s">
        <v>508</v>
      </c>
      <c r="D359" s="399">
        <v>3</v>
      </c>
      <c r="E359" s="397" t="s">
        <v>435</v>
      </c>
      <c r="F359" s="10">
        <v>190</v>
      </c>
      <c r="G359" s="10">
        <v>344100</v>
      </c>
      <c r="H359" s="17">
        <v>0</v>
      </c>
      <c r="I359" s="9">
        <v>0</v>
      </c>
      <c r="J359" s="8" t="s">
        <v>24</v>
      </c>
    </row>
    <row r="360" spans="1:10" ht="21">
      <c r="A360" s="4">
        <v>19</v>
      </c>
      <c r="B360" s="385">
        <v>4412</v>
      </c>
      <c r="C360" s="4" t="s">
        <v>509</v>
      </c>
      <c r="D360" s="506">
        <v>35003</v>
      </c>
      <c r="E360" s="397" t="s">
        <v>415</v>
      </c>
      <c r="F360" s="10">
        <v>6401.2</v>
      </c>
      <c r="G360" s="8">
        <v>311235.5599999999</v>
      </c>
      <c r="H360" s="10">
        <v>14866.810000000005</v>
      </c>
      <c r="I360" s="17">
        <v>13222.400000000001</v>
      </c>
      <c r="J360" s="8"/>
    </row>
    <row r="361" spans="1:10" ht="21">
      <c r="A361" s="4">
        <v>20</v>
      </c>
      <c r="B361" s="15" t="s">
        <v>39</v>
      </c>
      <c r="C361" s="4" t="s">
        <v>40</v>
      </c>
      <c r="D361" s="20">
        <v>1081007</v>
      </c>
      <c r="E361" s="397"/>
      <c r="F361" s="10">
        <v>238060.18</v>
      </c>
      <c r="G361" s="10">
        <v>5180375.488</v>
      </c>
      <c r="H361" s="10">
        <v>231060.688</v>
      </c>
      <c r="I361" s="10">
        <v>238504.06</v>
      </c>
      <c r="J361" s="8"/>
    </row>
    <row r="362" spans="1:10" ht="21">
      <c r="A362" s="524" t="s">
        <v>41</v>
      </c>
      <c r="B362" s="524"/>
      <c r="C362" s="524"/>
      <c r="D362" s="524"/>
      <c r="E362" s="524"/>
      <c r="F362" s="22">
        <f>SUM(F342:F361)</f>
        <v>9666826.500000002</v>
      </c>
      <c r="G362" s="22">
        <f>SUM(G342:G361)</f>
        <v>223772005.03800005</v>
      </c>
      <c r="H362" s="22">
        <f>SUM(H342:H361)</f>
        <v>2683902.0080000004</v>
      </c>
      <c r="I362" s="22">
        <f>SUM(I342:I361)</f>
        <v>5436280.649999999</v>
      </c>
      <c r="J362" s="3"/>
    </row>
    <row r="363" spans="1:10" ht="21">
      <c r="A363" s="1" t="s">
        <v>159</v>
      </c>
      <c r="B363" s="1"/>
      <c r="D363" s="28"/>
      <c r="E363" s="28"/>
      <c r="G363" s="28"/>
      <c r="J363" s="25"/>
    </row>
    <row r="364" spans="1:10" ht="21">
      <c r="A364" s="1" t="s">
        <v>357</v>
      </c>
      <c r="B364" s="1"/>
      <c r="D364" s="28"/>
      <c r="E364" s="25"/>
      <c r="G364" s="28"/>
      <c r="J364" s="25"/>
    </row>
    <row r="365" spans="2:10" ht="21">
      <c r="B365" s="1"/>
      <c r="D365" s="28"/>
      <c r="E365" s="25"/>
      <c r="F365" s="504"/>
      <c r="G365" s="504"/>
      <c r="H365" s="504"/>
      <c r="I365" s="504"/>
      <c r="J365" s="25"/>
    </row>
  </sheetData>
  <sheetProtection/>
  <mergeCells count="48">
    <mergeCell ref="A1:J1"/>
    <mergeCell ref="A2:J2"/>
    <mergeCell ref="D3:E3"/>
    <mergeCell ref="A24:E24"/>
    <mergeCell ref="A29:J29"/>
    <mergeCell ref="A30:J30"/>
    <mergeCell ref="D31:E31"/>
    <mergeCell ref="A52:E52"/>
    <mergeCell ref="A61:J61"/>
    <mergeCell ref="A62:J62"/>
    <mergeCell ref="D63:E63"/>
    <mergeCell ref="A84:E84"/>
    <mergeCell ref="A95:J95"/>
    <mergeCell ref="A96:J96"/>
    <mergeCell ref="D97:E97"/>
    <mergeCell ref="A118:E118"/>
    <mergeCell ref="A128:J128"/>
    <mergeCell ref="A129:J129"/>
    <mergeCell ref="D130:E130"/>
    <mergeCell ref="A151:E151"/>
    <mergeCell ref="A160:J160"/>
    <mergeCell ref="A161:J161"/>
    <mergeCell ref="D162:E162"/>
    <mergeCell ref="A183:E183"/>
    <mergeCell ref="A190:J190"/>
    <mergeCell ref="A191:J191"/>
    <mergeCell ref="D192:E192"/>
    <mergeCell ref="A213:E213"/>
    <mergeCell ref="A220:J220"/>
    <mergeCell ref="A221:J221"/>
    <mergeCell ref="D222:E222"/>
    <mergeCell ref="A243:E243"/>
    <mergeCell ref="A250:J250"/>
    <mergeCell ref="A251:J251"/>
    <mergeCell ref="D252:E252"/>
    <mergeCell ref="A273:E273"/>
    <mergeCell ref="A279:J279"/>
    <mergeCell ref="A280:J280"/>
    <mergeCell ref="D281:E281"/>
    <mergeCell ref="A302:E302"/>
    <mergeCell ref="A309:J309"/>
    <mergeCell ref="A310:J310"/>
    <mergeCell ref="D311:E311"/>
    <mergeCell ref="A332:E332"/>
    <mergeCell ref="A339:J339"/>
    <mergeCell ref="A340:J340"/>
    <mergeCell ref="D341:E341"/>
    <mergeCell ref="A362:E36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5"/>
  <sheetViews>
    <sheetView zoomScalePageLayoutView="0" workbookViewId="0" topLeftCell="A726">
      <selection activeCell="A719" sqref="A719:F719"/>
    </sheetView>
  </sheetViews>
  <sheetFormatPr defaultColWidth="23.421875" defaultRowHeight="23.25" customHeight="1"/>
  <cols>
    <col min="1" max="1" width="6.8515625" style="46" customWidth="1"/>
    <col min="2" max="2" width="29.8515625" style="31" customWidth="1"/>
    <col min="3" max="3" width="13.7109375" style="47" customWidth="1"/>
    <col min="4" max="4" width="13.28125" style="47" customWidth="1"/>
    <col min="5" max="5" width="6.8515625" style="48" customWidth="1"/>
    <col min="6" max="6" width="16.00390625" style="47" customWidth="1"/>
    <col min="7" max="7" width="10.421875" style="31" customWidth="1"/>
    <col min="8" max="8" width="12.421875" style="31" customWidth="1"/>
    <col min="9" max="9" width="14.421875" style="31" customWidth="1"/>
    <col min="10" max="10" width="16.57421875" style="31" customWidth="1"/>
    <col min="11" max="16384" width="23.421875" style="31" customWidth="1"/>
  </cols>
  <sheetData>
    <row r="1" spans="1:7" ht="23.25" customHeight="1">
      <c r="A1" s="537" t="s">
        <v>43</v>
      </c>
      <c r="B1" s="537"/>
      <c r="C1" s="537"/>
      <c r="D1" s="537"/>
      <c r="E1" s="537"/>
      <c r="F1" s="537"/>
      <c r="G1" s="30"/>
    </row>
    <row r="2" spans="1:7" ht="23.25" customHeight="1">
      <c r="A2" s="538" t="s">
        <v>44</v>
      </c>
      <c r="B2" s="538"/>
      <c r="C2" s="538"/>
      <c r="D2" s="538"/>
      <c r="E2" s="538"/>
      <c r="F2" s="538"/>
      <c r="G2" s="32"/>
    </row>
    <row r="3" spans="1:10" ht="23.25" customHeight="1">
      <c r="A3" s="538" t="s">
        <v>45</v>
      </c>
      <c r="B3" s="538"/>
      <c r="C3" s="538"/>
      <c r="D3" s="538"/>
      <c r="E3" s="538"/>
      <c r="F3" s="538"/>
      <c r="G3" s="32"/>
      <c r="H3" s="33"/>
      <c r="I3" s="34"/>
      <c r="J3" s="34"/>
    </row>
    <row r="4" spans="1:10" ht="23.25" customHeight="1">
      <c r="A4" s="35" t="s">
        <v>46</v>
      </c>
      <c r="B4" s="36" t="s">
        <v>47</v>
      </c>
      <c r="C4" s="37" t="s">
        <v>48</v>
      </c>
      <c r="D4" s="37" t="s">
        <v>49</v>
      </c>
      <c r="E4" s="37"/>
      <c r="F4" s="37" t="s">
        <v>50</v>
      </c>
      <c r="H4" s="34"/>
      <c r="I4" s="34"/>
      <c r="J4" s="34"/>
    </row>
    <row r="5" spans="1:6" ht="23.25" customHeight="1">
      <c r="A5" s="38">
        <v>1</v>
      </c>
      <c r="B5" s="39" t="s">
        <v>51</v>
      </c>
      <c r="C5" s="40">
        <v>5095903</v>
      </c>
      <c r="D5" s="40">
        <v>9526773</v>
      </c>
      <c r="E5" s="41" t="s">
        <v>52</v>
      </c>
      <c r="F5" s="40">
        <v>230472643</v>
      </c>
    </row>
    <row r="6" spans="1:6" ht="23.25" customHeight="1">
      <c r="A6" s="38">
        <v>2</v>
      </c>
      <c r="B6" s="39" t="s">
        <v>53</v>
      </c>
      <c r="C6" s="40">
        <v>8134257</v>
      </c>
      <c r="D6" s="40">
        <v>9750945</v>
      </c>
      <c r="E6" s="41" t="s">
        <v>54</v>
      </c>
      <c r="F6" s="40">
        <v>216865089</v>
      </c>
    </row>
    <row r="7" spans="1:6" ht="23.25" customHeight="1">
      <c r="A7" s="38">
        <v>3</v>
      </c>
      <c r="B7" s="39" t="s">
        <v>55</v>
      </c>
      <c r="C7" s="40">
        <v>19090225</v>
      </c>
      <c r="D7" s="40">
        <v>29731569</v>
      </c>
      <c r="E7" s="41" t="s">
        <v>52</v>
      </c>
      <c r="F7" s="40">
        <v>197309439</v>
      </c>
    </row>
    <row r="8" spans="1:6" ht="23.25" customHeight="1">
      <c r="A8" s="38">
        <v>4</v>
      </c>
      <c r="B8" s="39" t="s">
        <v>56</v>
      </c>
      <c r="C8" s="40">
        <v>423005</v>
      </c>
      <c r="D8" s="40">
        <v>238</v>
      </c>
      <c r="E8" s="41" t="s">
        <v>57</v>
      </c>
      <c r="F8" s="40">
        <v>180966466</v>
      </c>
    </row>
    <row r="9" spans="1:6" ht="23.25" customHeight="1">
      <c r="A9" s="38">
        <v>5</v>
      </c>
      <c r="B9" s="39" t="s">
        <v>58</v>
      </c>
      <c r="C9" s="40">
        <v>5528557</v>
      </c>
      <c r="D9" s="40">
        <v>7556808</v>
      </c>
      <c r="E9" s="41" t="s">
        <v>54</v>
      </c>
      <c r="F9" s="40">
        <v>167316712</v>
      </c>
    </row>
    <row r="10" spans="1:6" ht="23.25" customHeight="1">
      <c r="A10" s="38">
        <v>6</v>
      </c>
      <c r="B10" s="39" t="s">
        <v>59</v>
      </c>
      <c r="C10" s="40">
        <v>286350</v>
      </c>
      <c r="D10" s="40">
        <v>1909</v>
      </c>
      <c r="E10" s="41" t="s">
        <v>52</v>
      </c>
      <c r="F10" s="40">
        <v>45207877</v>
      </c>
    </row>
    <row r="11" spans="1:6" ht="23.25" customHeight="1">
      <c r="A11" s="38">
        <v>7</v>
      </c>
      <c r="B11" s="39" t="s">
        <v>60</v>
      </c>
      <c r="C11" s="40">
        <v>134410</v>
      </c>
      <c r="D11" s="40">
        <v>8992</v>
      </c>
      <c r="E11" s="41" t="s">
        <v>52</v>
      </c>
      <c r="F11" s="40">
        <v>31957653</v>
      </c>
    </row>
    <row r="12" spans="1:6" ht="23.25" customHeight="1">
      <c r="A12" s="38">
        <v>8</v>
      </c>
      <c r="B12" s="39" t="s">
        <v>61</v>
      </c>
      <c r="C12" s="40">
        <v>122638</v>
      </c>
      <c r="D12" s="40">
        <v>895</v>
      </c>
      <c r="E12" s="41" t="s">
        <v>57</v>
      </c>
      <c r="F12" s="40">
        <v>28113256</v>
      </c>
    </row>
    <row r="13" spans="1:6" ht="23.25" customHeight="1">
      <c r="A13" s="38">
        <v>9</v>
      </c>
      <c r="B13" s="39" t="s">
        <v>62</v>
      </c>
      <c r="C13" s="40">
        <v>1922400</v>
      </c>
      <c r="D13" s="40">
        <v>105744</v>
      </c>
      <c r="E13" s="41" t="s">
        <v>52</v>
      </c>
      <c r="F13" s="40">
        <v>19668954</v>
      </c>
    </row>
    <row r="14" spans="1:6" ht="23.25" customHeight="1">
      <c r="A14" s="38">
        <v>10</v>
      </c>
      <c r="B14" s="39" t="s">
        <v>63</v>
      </c>
      <c r="C14" s="40">
        <v>583220</v>
      </c>
      <c r="D14" s="40">
        <v>583220</v>
      </c>
      <c r="E14" s="41" t="s">
        <v>54</v>
      </c>
      <c r="F14" s="40">
        <v>15472267</v>
      </c>
    </row>
    <row r="15" spans="1:6" ht="23.25" customHeight="1">
      <c r="A15" s="38">
        <v>11</v>
      </c>
      <c r="B15" s="39" t="s">
        <v>64</v>
      </c>
      <c r="C15" s="40">
        <v>287122</v>
      </c>
      <c r="D15" s="40">
        <v>292728</v>
      </c>
      <c r="E15" s="41" t="s">
        <v>54</v>
      </c>
      <c r="F15" s="40">
        <v>14653193</v>
      </c>
    </row>
    <row r="16" spans="1:6" ht="23.25" customHeight="1">
      <c r="A16" s="38">
        <v>12</v>
      </c>
      <c r="B16" s="39" t="s">
        <v>65</v>
      </c>
      <c r="C16" s="40">
        <v>108825</v>
      </c>
      <c r="D16" s="40">
        <v>17818</v>
      </c>
      <c r="E16" s="41" t="s">
        <v>52</v>
      </c>
      <c r="F16" s="40">
        <v>11879106</v>
      </c>
    </row>
    <row r="17" spans="1:6" ht="23.25" customHeight="1">
      <c r="A17" s="38">
        <v>13</v>
      </c>
      <c r="B17" s="39" t="s">
        <v>66</v>
      </c>
      <c r="C17" s="40">
        <v>69609</v>
      </c>
      <c r="D17" s="40">
        <v>3852</v>
      </c>
      <c r="E17" s="41" t="s">
        <v>52</v>
      </c>
      <c r="F17" s="40">
        <v>7312689</v>
      </c>
    </row>
    <row r="18" spans="1:6" ht="23.25" customHeight="1">
      <c r="A18" s="38">
        <v>14</v>
      </c>
      <c r="B18" s="39" t="s">
        <v>67</v>
      </c>
      <c r="C18" s="40">
        <v>66177</v>
      </c>
      <c r="D18" s="40">
        <v>74726</v>
      </c>
      <c r="E18" s="41" t="s">
        <v>52</v>
      </c>
      <c r="F18" s="40">
        <v>5906746</v>
      </c>
    </row>
    <row r="19" spans="1:6" ht="23.25" customHeight="1">
      <c r="A19" s="38">
        <v>15</v>
      </c>
      <c r="B19" s="39" t="s">
        <v>68</v>
      </c>
      <c r="C19" s="40">
        <v>61390</v>
      </c>
      <c r="D19" s="40">
        <v>543</v>
      </c>
      <c r="E19" s="41" t="s">
        <v>69</v>
      </c>
      <c r="F19" s="40">
        <v>5613580</v>
      </c>
    </row>
    <row r="20" spans="1:6" ht="23.25" customHeight="1">
      <c r="A20" s="38">
        <v>16</v>
      </c>
      <c r="B20" s="39" t="s">
        <v>70</v>
      </c>
      <c r="C20" s="40">
        <v>67456</v>
      </c>
      <c r="D20" s="40">
        <v>4869</v>
      </c>
      <c r="E20" s="41" t="s">
        <v>52</v>
      </c>
      <c r="F20" s="40">
        <v>5388090</v>
      </c>
    </row>
    <row r="21" spans="1:6" ht="23.25" customHeight="1">
      <c r="A21" s="38">
        <v>17</v>
      </c>
      <c r="B21" s="39" t="s">
        <v>71</v>
      </c>
      <c r="C21" s="40">
        <v>161940</v>
      </c>
      <c r="D21" s="40">
        <v>199931</v>
      </c>
      <c r="E21" s="41" t="s">
        <v>54</v>
      </c>
      <c r="F21" s="40">
        <v>4796516</v>
      </c>
    </row>
    <row r="22" spans="1:6" ht="23.25" customHeight="1">
      <c r="A22" s="38">
        <v>18</v>
      </c>
      <c r="B22" s="39" t="s">
        <v>72</v>
      </c>
      <c r="C22" s="40">
        <v>303500</v>
      </c>
      <c r="D22" s="40">
        <v>272630</v>
      </c>
      <c r="E22" s="41" t="s">
        <v>52</v>
      </c>
      <c r="F22" s="40">
        <v>4736600</v>
      </c>
    </row>
    <row r="23" spans="1:6" ht="23.25" customHeight="1">
      <c r="A23" s="38">
        <v>19</v>
      </c>
      <c r="B23" s="39" t="s">
        <v>73</v>
      </c>
      <c r="C23" s="40">
        <v>147690</v>
      </c>
      <c r="D23" s="40">
        <v>87156</v>
      </c>
      <c r="E23" s="41" t="s">
        <v>52</v>
      </c>
      <c r="F23" s="40">
        <v>3994185</v>
      </c>
    </row>
    <row r="24" spans="1:6" ht="23.25" customHeight="1">
      <c r="A24" s="38">
        <v>20</v>
      </c>
      <c r="B24" s="39" t="s">
        <v>74</v>
      </c>
      <c r="C24" s="40">
        <v>213615</v>
      </c>
      <c r="D24" s="40">
        <v>187579</v>
      </c>
      <c r="E24" s="41" t="s">
        <v>52</v>
      </c>
      <c r="F24" s="40">
        <v>3902984</v>
      </c>
    </row>
    <row r="25" spans="1:6" ht="23.25" customHeight="1">
      <c r="A25" s="38">
        <v>21</v>
      </c>
      <c r="B25" s="39" t="s">
        <v>75</v>
      </c>
      <c r="C25" s="40">
        <v>2785</v>
      </c>
      <c r="D25" s="40">
        <v>3375</v>
      </c>
      <c r="E25" s="41" t="s">
        <v>52</v>
      </c>
      <c r="F25" s="40">
        <v>3619176</v>
      </c>
    </row>
    <row r="26" spans="1:6" ht="23.25" customHeight="1">
      <c r="A26" s="38">
        <v>22</v>
      </c>
      <c r="B26" s="39" t="s">
        <v>76</v>
      </c>
      <c r="C26" s="40">
        <v>20330</v>
      </c>
      <c r="D26" s="40">
        <v>22</v>
      </c>
      <c r="E26" s="41" t="s">
        <v>52</v>
      </c>
      <c r="F26" s="40">
        <v>3391892</v>
      </c>
    </row>
    <row r="27" spans="1:6" ht="23.25" customHeight="1">
      <c r="A27" s="38">
        <v>23</v>
      </c>
      <c r="B27" s="39" t="s">
        <v>77</v>
      </c>
      <c r="C27" s="40">
        <v>71722</v>
      </c>
      <c r="D27" s="40">
        <v>8466</v>
      </c>
      <c r="E27" s="41" t="s">
        <v>52</v>
      </c>
      <c r="F27" s="40">
        <v>3132983</v>
      </c>
    </row>
    <row r="28" spans="1:6" ht="23.25" customHeight="1">
      <c r="A28" s="38">
        <v>24</v>
      </c>
      <c r="B28" s="39" t="s">
        <v>78</v>
      </c>
      <c r="C28" s="40">
        <v>21090</v>
      </c>
      <c r="D28" s="40">
        <v>1</v>
      </c>
      <c r="E28" s="41" t="s">
        <v>69</v>
      </c>
      <c r="F28" s="40">
        <v>3108799</v>
      </c>
    </row>
    <row r="29" spans="1:6" ht="23.25" customHeight="1">
      <c r="A29" s="38">
        <v>25</v>
      </c>
      <c r="B29" s="39" t="s">
        <v>79</v>
      </c>
      <c r="C29" s="40">
        <v>18229</v>
      </c>
      <c r="D29" s="40">
        <v>21381</v>
      </c>
      <c r="E29" s="41" t="s">
        <v>52</v>
      </c>
      <c r="F29" s="40">
        <v>3100880</v>
      </c>
    </row>
    <row r="30" spans="1:6" ht="23.25" customHeight="1">
      <c r="A30" s="38">
        <v>26</v>
      </c>
      <c r="B30" s="39" t="s">
        <v>80</v>
      </c>
      <c r="C30" s="40">
        <v>86400</v>
      </c>
      <c r="D30" s="40">
        <v>120000</v>
      </c>
      <c r="E30" s="41" t="s">
        <v>54</v>
      </c>
      <c r="F30" s="40">
        <v>2740800</v>
      </c>
    </row>
    <row r="31" spans="1:6" ht="23.25" customHeight="1">
      <c r="A31" s="38">
        <v>27</v>
      </c>
      <c r="B31" s="39" t="s">
        <v>81</v>
      </c>
      <c r="C31" s="40">
        <v>1300</v>
      </c>
      <c r="D31" s="40">
        <v>1</v>
      </c>
      <c r="E31" s="41" t="s">
        <v>57</v>
      </c>
      <c r="F31" s="40">
        <v>2560504</v>
      </c>
    </row>
    <row r="32" spans="1:6" ht="23.25" customHeight="1">
      <c r="A32" s="38">
        <v>28</v>
      </c>
      <c r="B32" s="39" t="s">
        <v>82</v>
      </c>
      <c r="C32" s="40">
        <v>128663</v>
      </c>
      <c r="D32" s="40">
        <v>128663</v>
      </c>
      <c r="E32" s="41" t="s">
        <v>52</v>
      </c>
      <c r="F32" s="40">
        <v>2513249</v>
      </c>
    </row>
    <row r="33" spans="1:6" ht="23.25" customHeight="1">
      <c r="A33" s="38">
        <v>29</v>
      </c>
      <c r="B33" s="39" t="s">
        <v>83</v>
      </c>
      <c r="C33" s="40">
        <v>128967</v>
      </c>
      <c r="D33" s="40">
        <v>128967</v>
      </c>
      <c r="E33" s="41" t="s">
        <v>54</v>
      </c>
      <c r="F33" s="40">
        <v>2507569</v>
      </c>
    </row>
    <row r="34" spans="1:6" ht="23.25" customHeight="1">
      <c r="A34" s="38">
        <v>30</v>
      </c>
      <c r="B34" s="39" t="s">
        <v>84</v>
      </c>
      <c r="C34" s="40">
        <v>8380</v>
      </c>
      <c r="D34" s="40">
        <v>75</v>
      </c>
      <c r="E34" s="41" t="s">
        <v>52</v>
      </c>
      <c r="F34" s="40">
        <v>2498852</v>
      </c>
    </row>
    <row r="35" spans="1:6" ht="23.25" customHeight="1">
      <c r="A35" s="38">
        <v>31</v>
      </c>
      <c r="B35" s="39" t="s">
        <v>85</v>
      </c>
      <c r="C35" s="40">
        <v>124566</v>
      </c>
      <c r="D35" s="40">
        <v>127110</v>
      </c>
      <c r="E35" s="41" t="s">
        <v>54</v>
      </c>
      <c r="F35" s="40">
        <v>2497709</v>
      </c>
    </row>
    <row r="36" spans="1:6" ht="23.25" customHeight="1">
      <c r="A36" s="38">
        <v>32</v>
      </c>
      <c r="B36" s="39" t="s">
        <v>86</v>
      </c>
      <c r="C36" s="40">
        <v>18383</v>
      </c>
      <c r="D36" s="40">
        <v>3868</v>
      </c>
      <c r="E36" s="41" t="s">
        <v>52</v>
      </c>
      <c r="F36" s="40">
        <v>1863928</v>
      </c>
    </row>
    <row r="37" spans="1:6" ht="23.25" customHeight="1">
      <c r="A37" s="38">
        <v>33</v>
      </c>
      <c r="B37" s="39" t="s">
        <v>87</v>
      </c>
      <c r="C37" s="40">
        <v>18680</v>
      </c>
      <c r="D37" s="40">
        <v>4</v>
      </c>
      <c r="E37" s="41" t="s">
        <v>69</v>
      </c>
      <c r="F37" s="40">
        <v>1805000</v>
      </c>
    </row>
    <row r="38" spans="1:6" ht="23.25" customHeight="1">
      <c r="A38" s="38">
        <v>34</v>
      </c>
      <c r="B38" s="39" t="s">
        <v>88</v>
      </c>
      <c r="C38" s="40">
        <v>33602</v>
      </c>
      <c r="D38" s="40">
        <v>35512</v>
      </c>
      <c r="E38" s="41" t="s">
        <v>52</v>
      </c>
      <c r="F38" s="40">
        <v>1579014</v>
      </c>
    </row>
    <row r="39" spans="1:6" ht="23.25" customHeight="1">
      <c r="A39" s="38">
        <v>35</v>
      </c>
      <c r="B39" s="39" t="s">
        <v>89</v>
      </c>
      <c r="C39" s="40">
        <v>12478</v>
      </c>
      <c r="D39" s="40">
        <v>60</v>
      </c>
      <c r="E39" s="41" t="s">
        <v>52</v>
      </c>
      <c r="F39" s="40">
        <v>1358687</v>
      </c>
    </row>
    <row r="40" spans="1:6" ht="23.25" customHeight="1">
      <c r="A40" s="38">
        <v>36</v>
      </c>
      <c r="B40" s="39" t="s">
        <v>90</v>
      </c>
      <c r="C40" s="40">
        <v>23981</v>
      </c>
      <c r="D40" s="40">
        <v>9683</v>
      </c>
      <c r="E40" s="41" t="s">
        <v>57</v>
      </c>
      <c r="F40" s="40">
        <v>1348419</v>
      </c>
    </row>
    <row r="41" spans="1:6" ht="23.25" customHeight="1">
      <c r="A41" s="38">
        <v>37</v>
      </c>
      <c r="B41" s="39" t="s">
        <v>91</v>
      </c>
      <c r="C41" s="40">
        <v>1008</v>
      </c>
      <c r="D41" s="40">
        <v>871</v>
      </c>
      <c r="E41" s="41" t="s">
        <v>52</v>
      </c>
      <c r="F41" s="40">
        <v>1062411</v>
      </c>
    </row>
    <row r="42" spans="1:6" ht="23.25" customHeight="1">
      <c r="A42" s="38">
        <v>38</v>
      </c>
      <c r="B42" s="39" t="s">
        <v>92</v>
      </c>
      <c r="C42" s="40">
        <v>21500</v>
      </c>
      <c r="D42" s="40">
        <v>21500</v>
      </c>
      <c r="E42" s="41" t="s">
        <v>52</v>
      </c>
      <c r="F42" s="40">
        <v>1032000</v>
      </c>
    </row>
    <row r="43" spans="1:6" ht="23.25" customHeight="1">
      <c r="A43" s="38">
        <v>39</v>
      </c>
      <c r="B43" s="39" t="s">
        <v>93</v>
      </c>
      <c r="C43" s="40">
        <v>34238</v>
      </c>
      <c r="D43" s="40">
        <v>1825000</v>
      </c>
      <c r="E43" s="41" t="s">
        <v>52</v>
      </c>
      <c r="F43" s="40">
        <v>1025000</v>
      </c>
    </row>
    <row r="44" spans="1:6" ht="23.25" customHeight="1">
      <c r="A44" s="38">
        <v>40</v>
      </c>
      <c r="B44" s="39" t="s">
        <v>94</v>
      </c>
      <c r="C44" s="40">
        <v>29970</v>
      </c>
      <c r="D44" s="40">
        <v>29970</v>
      </c>
      <c r="E44" s="41" t="s">
        <v>54</v>
      </c>
      <c r="F44" s="40">
        <v>881537</v>
      </c>
    </row>
    <row r="45" spans="1:6" ht="23.25" customHeight="1">
      <c r="A45" s="38">
        <v>41</v>
      </c>
      <c r="B45" s="39" t="s">
        <v>95</v>
      </c>
      <c r="C45" s="40">
        <v>56490</v>
      </c>
      <c r="D45" s="40">
        <v>56490</v>
      </c>
      <c r="E45" s="41" t="s">
        <v>52</v>
      </c>
      <c r="F45" s="40">
        <v>761696</v>
      </c>
    </row>
    <row r="46" spans="1:6" ht="23.25" customHeight="1">
      <c r="A46" s="38">
        <v>42</v>
      </c>
      <c r="B46" s="39" t="s">
        <v>96</v>
      </c>
      <c r="C46" s="40">
        <v>7440</v>
      </c>
      <c r="D46" s="40">
        <v>7686</v>
      </c>
      <c r="E46" s="41" t="s">
        <v>54</v>
      </c>
      <c r="F46" s="40">
        <v>746395</v>
      </c>
    </row>
    <row r="47" spans="1:6" ht="23.25" customHeight="1">
      <c r="A47" s="38">
        <v>43</v>
      </c>
      <c r="B47" s="39" t="s">
        <v>97</v>
      </c>
      <c r="C47" s="40">
        <v>7865</v>
      </c>
      <c r="D47" s="40">
        <v>478</v>
      </c>
      <c r="E47" s="41" t="s">
        <v>52</v>
      </c>
      <c r="F47" s="40">
        <v>650270</v>
      </c>
    </row>
    <row r="48" spans="1:6" ht="23.25" customHeight="1">
      <c r="A48" s="38">
        <v>44</v>
      </c>
      <c r="B48" s="39" t="s">
        <v>98</v>
      </c>
      <c r="C48" s="40">
        <v>2498</v>
      </c>
      <c r="D48" s="40">
        <v>2097</v>
      </c>
      <c r="E48" s="41" t="s">
        <v>52</v>
      </c>
      <c r="F48" s="40">
        <v>622366</v>
      </c>
    </row>
    <row r="49" spans="1:6" ht="23.25" customHeight="1">
      <c r="A49" s="38">
        <v>45</v>
      </c>
      <c r="B49" s="39" t="s">
        <v>99</v>
      </c>
      <c r="C49" s="40">
        <v>4000</v>
      </c>
      <c r="D49" s="40">
        <v>1</v>
      </c>
      <c r="E49" s="41" t="s">
        <v>57</v>
      </c>
      <c r="F49" s="40">
        <v>500000</v>
      </c>
    </row>
    <row r="50" spans="1:6" ht="23.25" customHeight="1">
      <c r="A50" s="38">
        <v>46</v>
      </c>
      <c r="B50" s="39" t="s">
        <v>100</v>
      </c>
      <c r="C50" s="40">
        <v>1806</v>
      </c>
      <c r="D50" s="40">
        <v>2</v>
      </c>
      <c r="E50" s="41" t="s">
        <v>52</v>
      </c>
      <c r="F50" s="40">
        <v>432000</v>
      </c>
    </row>
    <row r="51" spans="1:6" ht="23.25" customHeight="1">
      <c r="A51" s="38">
        <v>47</v>
      </c>
      <c r="B51" s="39" t="s">
        <v>101</v>
      </c>
      <c r="C51" s="40">
        <v>7800</v>
      </c>
      <c r="D51" s="40">
        <v>9600</v>
      </c>
      <c r="E51" s="41" t="s">
        <v>52</v>
      </c>
      <c r="F51" s="40">
        <v>428900</v>
      </c>
    </row>
    <row r="52" spans="1:6" ht="23.25" customHeight="1">
      <c r="A52" s="38">
        <v>48</v>
      </c>
      <c r="B52" s="39" t="s">
        <v>102</v>
      </c>
      <c r="C52" s="40">
        <v>3050</v>
      </c>
      <c r="D52" s="40">
        <v>2</v>
      </c>
      <c r="E52" s="41" t="s">
        <v>57</v>
      </c>
      <c r="F52" s="40">
        <v>362451</v>
      </c>
    </row>
    <row r="53" spans="1:6" ht="23.25" customHeight="1">
      <c r="A53" s="38">
        <v>49</v>
      </c>
      <c r="B53" s="39" t="s">
        <v>103</v>
      </c>
      <c r="C53" s="40">
        <v>5250</v>
      </c>
      <c r="D53" s="40">
        <v>7</v>
      </c>
      <c r="E53" s="41" t="s">
        <v>57</v>
      </c>
      <c r="F53" s="40">
        <v>357000</v>
      </c>
    </row>
    <row r="54" spans="1:6" ht="23.25" customHeight="1">
      <c r="A54" s="38">
        <v>50</v>
      </c>
      <c r="B54" s="39" t="s">
        <v>104</v>
      </c>
      <c r="C54" s="40">
        <v>300</v>
      </c>
      <c r="D54" s="40">
        <v>1</v>
      </c>
      <c r="E54" s="41" t="s">
        <v>52</v>
      </c>
      <c r="F54" s="40">
        <v>300000</v>
      </c>
    </row>
    <row r="55" spans="1:6" ht="23.25" customHeight="1">
      <c r="A55" s="545" t="s">
        <v>105</v>
      </c>
      <c r="B55" s="545"/>
      <c r="C55" s="42">
        <f>SUM(C5:C54)</f>
        <v>43711060</v>
      </c>
      <c r="D55" s="42">
        <f>SUM(D5:D54)</f>
        <v>60949818</v>
      </c>
      <c r="E55" s="43"/>
      <c r="F55" s="42">
        <f>SUM(F5:F54)</f>
        <v>1250323532</v>
      </c>
    </row>
    <row r="56" spans="1:6" ht="23.25" customHeight="1">
      <c r="A56" s="545" t="s">
        <v>106</v>
      </c>
      <c r="B56" s="545"/>
      <c r="C56" s="44">
        <f>C57-C55</f>
        <v>97587.0399999991</v>
      </c>
      <c r="D56" s="44">
        <v>66895</v>
      </c>
      <c r="E56" s="45"/>
      <c r="F56" s="44">
        <f>F57-F55</f>
        <v>3418853.7000000477</v>
      </c>
    </row>
    <row r="57" spans="1:6" ht="23.25" customHeight="1">
      <c r="A57" s="545" t="s">
        <v>41</v>
      </c>
      <c r="B57" s="545"/>
      <c r="C57" s="44">
        <v>43808647.04</v>
      </c>
      <c r="D57" s="44">
        <f>SUM(D55:D56)</f>
        <v>61016713</v>
      </c>
      <c r="E57" s="45"/>
      <c r="F57" s="44">
        <v>1253742385.7</v>
      </c>
    </row>
    <row r="59" spans="1:6" ht="23.25" customHeight="1">
      <c r="A59" s="31" t="s">
        <v>143</v>
      </c>
      <c r="C59" s="31"/>
      <c r="D59" s="31"/>
      <c r="E59" s="31"/>
      <c r="F59" s="31"/>
    </row>
    <row r="60" ht="23.25" customHeight="1">
      <c r="B60" s="31" t="s">
        <v>144</v>
      </c>
    </row>
    <row r="61" ht="23.25" customHeight="1">
      <c r="B61" s="31" t="s">
        <v>145</v>
      </c>
    </row>
    <row r="62" ht="23.25" customHeight="1">
      <c r="B62" s="31" t="s">
        <v>146</v>
      </c>
    </row>
    <row r="63" ht="23.25" customHeight="1">
      <c r="B63" s="31" t="s">
        <v>147</v>
      </c>
    </row>
    <row r="64" ht="23.25" customHeight="1">
      <c r="B64" s="31" t="s">
        <v>148</v>
      </c>
    </row>
    <row r="68" spans="1:6" ht="23.25" customHeight="1">
      <c r="A68" s="537" t="s">
        <v>43</v>
      </c>
      <c r="B68" s="537"/>
      <c r="C68" s="537"/>
      <c r="D68" s="537"/>
      <c r="E68" s="537"/>
      <c r="F68" s="537"/>
    </row>
    <row r="69" spans="1:6" ht="23.25" customHeight="1">
      <c r="A69" s="538" t="s">
        <v>197</v>
      </c>
      <c r="B69" s="538"/>
      <c r="C69" s="538"/>
      <c r="D69" s="538"/>
      <c r="E69" s="538"/>
      <c r="F69" s="538"/>
    </row>
    <row r="70" spans="1:6" ht="23.25" customHeight="1">
      <c r="A70" s="538" t="s">
        <v>45</v>
      </c>
      <c r="B70" s="538"/>
      <c r="C70" s="538"/>
      <c r="D70" s="538"/>
      <c r="E70" s="538"/>
      <c r="F70" s="538"/>
    </row>
    <row r="71" spans="2:6" ht="23.25" customHeight="1">
      <c r="B71" s="280"/>
      <c r="C71" s="281"/>
      <c r="D71" s="281"/>
      <c r="E71" s="281"/>
      <c r="F71" s="281"/>
    </row>
    <row r="72" spans="1:6" ht="23.25" customHeight="1">
      <c r="A72" s="35" t="s">
        <v>46</v>
      </c>
      <c r="B72" s="36" t="s">
        <v>47</v>
      </c>
      <c r="C72" s="37" t="s">
        <v>48</v>
      </c>
      <c r="D72" s="37" t="s">
        <v>49</v>
      </c>
      <c r="E72" s="37"/>
      <c r="F72" s="37" t="s">
        <v>50</v>
      </c>
    </row>
    <row r="73" spans="1:6" ht="23.25" customHeight="1">
      <c r="A73" s="38">
        <v>1</v>
      </c>
      <c r="B73" s="39" t="s">
        <v>53</v>
      </c>
      <c r="C73" s="40">
        <v>9059573</v>
      </c>
      <c r="D73" s="40">
        <v>10826931</v>
      </c>
      <c r="E73" s="40"/>
      <c r="F73" s="40">
        <v>228936771</v>
      </c>
    </row>
    <row r="74" spans="1:6" ht="23.25" customHeight="1">
      <c r="A74" s="38">
        <v>2</v>
      </c>
      <c r="B74" s="39" t="s">
        <v>51</v>
      </c>
      <c r="C74" s="40">
        <v>4506542</v>
      </c>
      <c r="D74" s="40">
        <v>17733091</v>
      </c>
      <c r="E74" s="40"/>
      <c r="F74" s="40">
        <v>218377647</v>
      </c>
    </row>
    <row r="75" spans="1:6" ht="23.25" customHeight="1">
      <c r="A75" s="38">
        <v>3</v>
      </c>
      <c r="B75" s="39" t="s">
        <v>55</v>
      </c>
      <c r="C75" s="40">
        <v>24652213</v>
      </c>
      <c r="D75" s="40">
        <v>24012215</v>
      </c>
      <c r="E75" s="40"/>
      <c r="F75" s="40">
        <v>173483563</v>
      </c>
    </row>
    <row r="76" spans="1:6" ht="23.25" customHeight="1">
      <c r="A76" s="38">
        <v>4</v>
      </c>
      <c r="B76" s="39" t="s">
        <v>58</v>
      </c>
      <c r="C76" s="40">
        <v>5320957</v>
      </c>
      <c r="D76" s="40">
        <v>7282192</v>
      </c>
      <c r="E76" s="40"/>
      <c r="F76" s="40">
        <v>145907527</v>
      </c>
    </row>
    <row r="77" spans="1:6" ht="23.25" customHeight="1">
      <c r="A77" s="38">
        <v>5</v>
      </c>
      <c r="B77" s="39" t="s">
        <v>56</v>
      </c>
      <c r="C77" s="40">
        <v>304919</v>
      </c>
      <c r="D77" s="40">
        <v>173</v>
      </c>
      <c r="E77" s="40"/>
      <c r="F77" s="40">
        <v>123102619</v>
      </c>
    </row>
    <row r="78" spans="1:6" ht="23.25" customHeight="1">
      <c r="A78" s="38">
        <v>6</v>
      </c>
      <c r="B78" s="39" t="s">
        <v>198</v>
      </c>
      <c r="C78" s="40">
        <v>24900</v>
      </c>
      <c r="D78" s="40">
        <v>2</v>
      </c>
      <c r="E78" s="40"/>
      <c r="F78" s="40">
        <v>48500000</v>
      </c>
    </row>
    <row r="79" spans="1:6" ht="23.25" customHeight="1">
      <c r="A79" s="38">
        <v>7</v>
      </c>
      <c r="B79" s="39" t="s">
        <v>59</v>
      </c>
      <c r="C79" s="40">
        <v>142200</v>
      </c>
      <c r="D79" s="40">
        <v>948</v>
      </c>
      <c r="E79" s="40"/>
      <c r="F79" s="40">
        <v>25940157</v>
      </c>
    </row>
    <row r="80" spans="1:6" ht="23.25" customHeight="1">
      <c r="A80" s="38">
        <v>8</v>
      </c>
      <c r="B80" s="39" t="s">
        <v>61</v>
      </c>
      <c r="C80" s="40">
        <v>91435</v>
      </c>
      <c r="D80" s="40">
        <v>534</v>
      </c>
      <c r="E80" s="40"/>
      <c r="F80" s="40">
        <v>22777383</v>
      </c>
    </row>
    <row r="81" spans="1:6" ht="23.25" customHeight="1">
      <c r="A81" s="38">
        <v>9</v>
      </c>
      <c r="B81" s="39" t="s">
        <v>60</v>
      </c>
      <c r="C81" s="40">
        <v>83386</v>
      </c>
      <c r="D81" s="40">
        <v>6315</v>
      </c>
      <c r="E81" s="40"/>
      <c r="F81" s="40">
        <v>18714281</v>
      </c>
    </row>
    <row r="82" spans="1:6" ht="23.25" customHeight="1">
      <c r="A82" s="38">
        <v>10</v>
      </c>
      <c r="B82" s="39" t="s">
        <v>63</v>
      </c>
      <c r="C82" s="40">
        <v>731680</v>
      </c>
      <c r="D82" s="40">
        <v>731680</v>
      </c>
      <c r="E82" s="40"/>
      <c r="F82" s="40">
        <v>18314899</v>
      </c>
    </row>
    <row r="83" spans="1:6" ht="23.25" customHeight="1">
      <c r="A83" s="38">
        <v>11</v>
      </c>
      <c r="B83" s="39" t="s">
        <v>62</v>
      </c>
      <c r="C83" s="40">
        <v>1569840</v>
      </c>
      <c r="D83" s="40">
        <v>91762</v>
      </c>
      <c r="E83" s="40"/>
      <c r="F83" s="40">
        <v>16742404</v>
      </c>
    </row>
    <row r="84" spans="1:6" ht="23.25" customHeight="1">
      <c r="A84" s="38">
        <v>12</v>
      </c>
      <c r="B84" s="39" t="s">
        <v>64</v>
      </c>
      <c r="C84" s="40">
        <v>194055</v>
      </c>
      <c r="D84" s="40">
        <v>192611</v>
      </c>
      <c r="E84" s="40"/>
      <c r="F84" s="40">
        <v>13071032</v>
      </c>
    </row>
    <row r="85" spans="1:6" ht="23.25" customHeight="1">
      <c r="A85" s="38">
        <v>13</v>
      </c>
      <c r="B85" s="39" t="s">
        <v>90</v>
      </c>
      <c r="C85" s="40">
        <v>34463</v>
      </c>
      <c r="D85" s="40">
        <v>2500</v>
      </c>
      <c r="E85" s="40"/>
      <c r="F85" s="40">
        <v>12810103</v>
      </c>
    </row>
    <row r="86" spans="1:6" ht="23.25" customHeight="1">
      <c r="A86" s="38">
        <v>14</v>
      </c>
      <c r="B86" s="39" t="s">
        <v>65</v>
      </c>
      <c r="C86" s="40">
        <v>94984</v>
      </c>
      <c r="D86" s="40">
        <v>9684</v>
      </c>
      <c r="E86" s="40"/>
      <c r="F86" s="40">
        <v>10659686</v>
      </c>
    </row>
    <row r="87" spans="1:6" ht="23.25" customHeight="1">
      <c r="A87" s="38">
        <v>15</v>
      </c>
      <c r="B87" s="39" t="s">
        <v>67</v>
      </c>
      <c r="C87" s="40">
        <v>59767</v>
      </c>
      <c r="D87" s="40">
        <v>486261</v>
      </c>
      <c r="E87" s="40"/>
      <c r="F87" s="40">
        <v>6293750</v>
      </c>
    </row>
    <row r="88" spans="1:6" ht="23.25" customHeight="1">
      <c r="A88" s="38">
        <v>16</v>
      </c>
      <c r="B88" s="39" t="s">
        <v>75</v>
      </c>
      <c r="C88" s="40">
        <v>3929</v>
      </c>
      <c r="D88" s="40">
        <v>6107</v>
      </c>
      <c r="E88" s="40"/>
      <c r="F88" s="40">
        <v>5518345</v>
      </c>
    </row>
    <row r="89" spans="1:6" ht="23.25" customHeight="1">
      <c r="A89" s="38">
        <v>17</v>
      </c>
      <c r="B89" s="39" t="s">
        <v>84</v>
      </c>
      <c r="C89" s="40">
        <v>15155</v>
      </c>
      <c r="D89" s="40">
        <v>471</v>
      </c>
      <c r="E89" s="40"/>
      <c r="F89" s="40">
        <v>4804238</v>
      </c>
    </row>
    <row r="90" spans="1:6" ht="23.25" customHeight="1">
      <c r="A90" s="38">
        <v>18</v>
      </c>
      <c r="B90" s="39" t="s">
        <v>66</v>
      </c>
      <c r="C90" s="40">
        <v>42702</v>
      </c>
      <c r="D90" s="40">
        <v>2099</v>
      </c>
      <c r="E90" s="40"/>
      <c r="F90" s="40">
        <v>4800615</v>
      </c>
    </row>
    <row r="91" spans="1:6" ht="23.25" customHeight="1">
      <c r="A91" s="38">
        <v>19</v>
      </c>
      <c r="B91" s="39" t="s">
        <v>78</v>
      </c>
      <c r="C91" s="40">
        <v>51315</v>
      </c>
      <c r="D91" s="40">
        <v>3</v>
      </c>
      <c r="E91" s="40"/>
      <c r="F91" s="40">
        <v>4560472</v>
      </c>
    </row>
    <row r="92" spans="1:6" ht="23.25" customHeight="1">
      <c r="A92" s="38">
        <v>20</v>
      </c>
      <c r="B92" s="39" t="s">
        <v>71</v>
      </c>
      <c r="C92" s="40">
        <v>161617</v>
      </c>
      <c r="D92" s="40">
        <v>199531</v>
      </c>
      <c r="E92" s="40"/>
      <c r="F92" s="40">
        <v>4487598</v>
      </c>
    </row>
    <row r="93" spans="1:6" ht="23.25" customHeight="1">
      <c r="A93" s="38">
        <v>21</v>
      </c>
      <c r="B93" s="39" t="s">
        <v>72</v>
      </c>
      <c r="C93" s="40">
        <v>210000</v>
      </c>
      <c r="D93" s="40">
        <v>153650</v>
      </c>
      <c r="E93" s="40"/>
      <c r="F93" s="40">
        <v>3584650</v>
      </c>
    </row>
    <row r="94" spans="1:6" ht="23.25" customHeight="1">
      <c r="A94" s="38">
        <v>22</v>
      </c>
      <c r="B94" s="39" t="s">
        <v>68</v>
      </c>
      <c r="C94" s="40">
        <v>39122</v>
      </c>
      <c r="D94" s="40">
        <v>316</v>
      </c>
      <c r="E94" s="40"/>
      <c r="F94" s="40">
        <v>3561771</v>
      </c>
    </row>
    <row r="95" spans="1:6" ht="23.25" customHeight="1">
      <c r="A95" s="38">
        <v>23</v>
      </c>
      <c r="B95" s="39" t="s">
        <v>73</v>
      </c>
      <c r="C95" s="40">
        <v>130300</v>
      </c>
      <c r="D95" s="40">
        <v>75300</v>
      </c>
      <c r="E95" s="40"/>
      <c r="F95" s="40">
        <v>3258800</v>
      </c>
    </row>
    <row r="96" spans="1:6" ht="23.25" customHeight="1">
      <c r="A96" s="38">
        <v>24</v>
      </c>
      <c r="B96" s="39" t="s">
        <v>83</v>
      </c>
      <c r="C96" s="40">
        <v>192000</v>
      </c>
      <c r="D96" s="40">
        <v>192000</v>
      </c>
      <c r="E96" s="40"/>
      <c r="F96" s="40">
        <v>3112172</v>
      </c>
    </row>
    <row r="97" spans="1:6" ht="23.25" customHeight="1">
      <c r="A97" s="38">
        <v>25</v>
      </c>
      <c r="B97" s="39" t="s">
        <v>85</v>
      </c>
      <c r="C97" s="40">
        <v>124485</v>
      </c>
      <c r="D97" s="40">
        <v>127027</v>
      </c>
      <c r="E97" s="40"/>
      <c r="F97" s="40">
        <v>2420507</v>
      </c>
    </row>
    <row r="98" spans="1:6" ht="23.25" customHeight="1">
      <c r="A98" s="38">
        <v>26</v>
      </c>
      <c r="B98" s="39" t="s">
        <v>70</v>
      </c>
      <c r="C98" s="40">
        <v>23791</v>
      </c>
      <c r="D98" s="40">
        <v>6329</v>
      </c>
      <c r="E98" s="40"/>
      <c r="F98" s="40">
        <v>2316030</v>
      </c>
    </row>
    <row r="99" spans="1:6" ht="23.25" customHeight="1">
      <c r="A99" s="38">
        <v>27</v>
      </c>
      <c r="B99" s="39" t="s">
        <v>77</v>
      </c>
      <c r="C99" s="40">
        <v>44878</v>
      </c>
      <c r="D99" s="40">
        <v>3218</v>
      </c>
      <c r="E99" s="40"/>
      <c r="F99" s="40">
        <v>2049200</v>
      </c>
    </row>
    <row r="100" spans="1:6" ht="23.25" customHeight="1">
      <c r="A100" s="38">
        <v>28</v>
      </c>
      <c r="B100" s="39" t="s">
        <v>74</v>
      </c>
      <c r="C100" s="40">
        <v>140615</v>
      </c>
      <c r="D100" s="40">
        <v>113805</v>
      </c>
      <c r="E100" s="40"/>
      <c r="F100" s="40">
        <v>1849882</v>
      </c>
    </row>
    <row r="101" spans="1:6" ht="23.25" customHeight="1">
      <c r="A101" s="38">
        <v>29</v>
      </c>
      <c r="B101" s="39" t="s">
        <v>95</v>
      </c>
      <c r="C101" s="40">
        <v>79837</v>
      </c>
      <c r="D101" s="40">
        <v>79837</v>
      </c>
      <c r="E101" s="40"/>
      <c r="F101" s="40">
        <v>1793815</v>
      </c>
    </row>
    <row r="102" spans="1:6" ht="23.25" customHeight="1">
      <c r="A102" s="38">
        <v>30</v>
      </c>
      <c r="B102" s="39" t="s">
        <v>80</v>
      </c>
      <c r="C102" s="40">
        <v>57600</v>
      </c>
      <c r="D102" s="40">
        <v>80000</v>
      </c>
      <c r="E102" s="40"/>
      <c r="F102" s="40">
        <v>1715200</v>
      </c>
    </row>
    <row r="103" spans="1:6" ht="23.25" customHeight="1">
      <c r="A103" s="38">
        <v>31</v>
      </c>
      <c r="B103" s="39" t="s">
        <v>96</v>
      </c>
      <c r="C103" s="40">
        <v>18233</v>
      </c>
      <c r="D103" s="40">
        <v>14262</v>
      </c>
      <c r="E103" s="40"/>
      <c r="F103" s="40">
        <v>1713312</v>
      </c>
    </row>
    <row r="104" spans="1:6" ht="23.25" customHeight="1">
      <c r="A104" s="38">
        <v>32</v>
      </c>
      <c r="B104" s="39" t="s">
        <v>86</v>
      </c>
      <c r="C104" s="40">
        <v>19596</v>
      </c>
      <c r="D104" s="40">
        <v>2789</v>
      </c>
      <c r="E104" s="40"/>
      <c r="F104" s="40">
        <v>1593529</v>
      </c>
    </row>
    <row r="105" spans="1:6" ht="23.25" customHeight="1">
      <c r="A105" s="38">
        <v>33</v>
      </c>
      <c r="B105" s="39" t="s">
        <v>81</v>
      </c>
      <c r="C105" s="40">
        <v>2100</v>
      </c>
      <c r="D105" s="40">
        <v>1</v>
      </c>
      <c r="E105" s="40"/>
      <c r="F105" s="40">
        <v>1577500</v>
      </c>
    </row>
    <row r="106" spans="1:6" ht="23.25" customHeight="1">
      <c r="A106" s="38">
        <v>34</v>
      </c>
      <c r="B106" s="39" t="s">
        <v>199</v>
      </c>
      <c r="C106" s="40">
        <v>19500</v>
      </c>
      <c r="D106" s="40">
        <v>1</v>
      </c>
      <c r="E106" s="40"/>
      <c r="F106" s="40">
        <v>1300000</v>
      </c>
    </row>
    <row r="107" spans="1:6" ht="23.25" customHeight="1">
      <c r="A107" s="38">
        <v>35</v>
      </c>
      <c r="B107" s="39" t="s">
        <v>200</v>
      </c>
      <c r="C107" s="40">
        <v>16342</v>
      </c>
      <c r="D107" s="40">
        <v>18240</v>
      </c>
      <c r="E107" s="40"/>
      <c r="F107" s="40">
        <v>1266235</v>
      </c>
    </row>
    <row r="108" spans="1:6" ht="23.25" customHeight="1">
      <c r="A108" s="38">
        <v>36</v>
      </c>
      <c r="B108" s="39" t="s">
        <v>92</v>
      </c>
      <c r="C108" s="40">
        <v>25200</v>
      </c>
      <c r="D108" s="40">
        <v>25200</v>
      </c>
      <c r="E108" s="40"/>
      <c r="F108" s="40">
        <v>1209600</v>
      </c>
    </row>
    <row r="109" spans="1:6" ht="23.25" customHeight="1">
      <c r="A109" s="38">
        <v>37</v>
      </c>
      <c r="B109" s="39" t="s">
        <v>201</v>
      </c>
      <c r="C109" s="40">
        <v>1</v>
      </c>
      <c r="D109" s="40">
        <v>1</v>
      </c>
      <c r="E109" s="40"/>
      <c r="F109" s="40">
        <v>975000</v>
      </c>
    </row>
    <row r="110" spans="1:6" ht="23.25" customHeight="1">
      <c r="A110" s="38">
        <v>38</v>
      </c>
      <c r="B110" s="39" t="s">
        <v>87</v>
      </c>
      <c r="C110" s="40">
        <v>10410</v>
      </c>
      <c r="D110" s="40">
        <v>2</v>
      </c>
      <c r="E110" s="40"/>
      <c r="F110" s="40">
        <v>949000</v>
      </c>
    </row>
    <row r="111" spans="1:6" ht="23.25" customHeight="1">
      <c r="A111" s="38">
        <v>39</v>
      </c>
      <c r="B111" s="39" t="s">
        <v>202</v>
      </c>
      <c r="C111" s="40">
        <v>900</v>
      </c>
      <c r="D111" s="40">
        <v>101</v>
      </c>
      <c r="E111" s="40"/>
      <c r="F111" s="40">
        <v>812460</v>
      </c>
    </row>
    <row r="112" spans="1:6" ht="23.25" customHeight="1">
      <c r="A112" s="38">
        <v>40</v>
      </c>
      <c r="B112" s="39" t="s">
        <v>79</v>
      </c>
      <c r="C112" s="40">
        <v>945</v>
      </c>
      <c r="D112" s="40">
        <v>5442</v>
      </c>
      <c r="E112" s="40"/>
      <c r="F112" s="40">
        <v>791749</v>
      </c>
    </row>
    <row r="113" spans="1:6" ht="23.25" customHeight="1">
      <c r="A113" s="38">
        <v>41</v>
      </c>
      <c r="B113" s="39" t="s">
        <v>89</v>
      </c>
      <c r="C113" s="40">
        <v>10030</v>
      </c>
      <c r="D113" s="40">
        <v>449</v>
      </c>
      <c r="E113" s="40"/>
      <c r="F113" s="40">
        <v>730338</v>
      </c>
    </row>
    <row r="114" spans="1:6" ht="23.25" customHeight="1">
      <c r="A114" s="38">
        <v>42</v>
      </c>
      <c r="B114" s="39" t="s">
        <v>103</v>
      </c>
      <c r="C114" s="40">
        <v>10500</v>
      </c>
      <c r="D114" s="40">
        <v>14</v>
      </c>
      <c r="E114" s="40"/>
      <c r="F114" s="40">
        <v>714000</v>
      </c>
    </row>
    <row r="115" spans="1:6" ht="23.25" customHeight="1">
      <c r="A115" s="38">
        <v>43</v>
      </c>
      <c r="B115" s="39" t="s">
        <v>203</v>
      </c>
      <c r="C115" s="40">
        <v>1</v>
      </c>
      <c r="D115" s="40">
        <v>1</v>
      </c>
      <c r="E115" s="40"/>
      <c r="F115" s="40">
        <v>692000</v>
      </c>
    </row>
    <row r="116" spans="1:6" ht="23.25" customHeight="1">
      <c r="A116" s="38">
        <v>44</v>
      </c>
      <c r="B116" s="39" t="s">
        <v>93</v>
      </c>
      <c r="C116" s="40">
        <v>20636</v>
      </c>
      <c r="D116" s="40">
        <v>1205000</v>
      </c>
      <c r="E116" s="40"/>
      <c r="F116" s="40">
        <v>647500</v>
      </c>
    </row>
    <row r="117" spans="1:6" ht="23.25" customHeight="1">
      <c r="A117" s="38">
        <v>45</v>
      </c>
      <c r="B117" s="39" t="s">
        <v>204</v>
      </c>
      <c r="C117" s="40">
        <v>11805</v>
      </c>
      <c r="D117" s="40">
        <v>2053</v>
      </c>
      <c r="E117" s="40"/>
      <c r="F117" s="40">
        <v>550317</v>
      </c>
    </row>
    <row r="118" spans="1:6" ht="23.25" customHeight="1">
      <c r="A118" s="38">
        <v>46</v>
      </c>
      <c r="B118" s="39" t="s">
        <v>205</v>
      </c>
      <c r="C118" s="40">
        <v>15610</v>
      </c>
      <c r="D118" s="40">
        <v>15050</v>
      </c>
      <c r="E118" s="40"/>
      <c r="F118" s="40">
        <v>519200</v>
      </c>
    </row>
    <row r="119" spans="1:6" ht="23.25" customHeight="1">
      <c r="A119" s="38">
        <v>47</v>
      </c>
      <c r="B119" s="39" t="s">
        <v>98</v>
      </c>
      <c r="C119" s="40">
        <v>1011</v>
      </c>
      <c r="D119" s="40">
        <v>1625</v>
      </c>
      <c r="E119" s="40"/>
      <c r="F119" s="40">
        <v>513246</v>
      </c>
    </row>
    <row r="120" spans="1:6" ht="23.25" customHeight="1">
      <c r="A120" s="38">
        <v>48</v>
      </c>
      <c r="B120" s="39" t="s">
        <v>100</v>
      </c>
      <c r="C120" s="40">
        <v>3570</v>
      </c>
      <c r="D120" s="40">
        <v>9</v>
      </c>
      <c r="E120" s="40"/>
      <c r="F120" s="40">
        <v>466559</v>
      </c>
    </row>
    <row r="121" spans="1:6" ht="23.25" customHeight="1">
      <c r="A121" s="38">
        <v>49</v>
      </c>
      <c r="B121" s="39" t="s">
        <v>88</v>
      </c>
      <c r="C121" s="40">
        <v>3554</v>
      </c>
      <c r="D121" s="40">
        <v>772</v>
      </c>
      <c r="E121" s="40"/>
      <c r="F121" s="40">
        <v>362110</v>
      </c>
    </row>
    <row r="122" spans="1:6" ht="23.25" customHeight="1">
      <c r="A122" s="38">
        <v>50</v>
      </c>
      <c r="B122" s="39" t="s">
        <v>97</v>
      </c>
      <c r="C122" s="40">
        <v>576</v>
      </c>
      <c r="D122" s="40">
        <v>146</v>
      </c>
      <c r="E122" s="40"/>
      <c r="F122" s="40">
        <v>362040</v>
      </c>
    </row>
    <row r="123" spans="1:6" ht="23.25" customHeight="1">
      <c r="A123" s="544" t="s">
        <v>105</v>
      </c>
      <c r="B123" s="544"/>
      <c r="C123" s="282">
        <v>48378780</v>
      </c>
      <c r="D123" s="282">
        <v>63707750</v>
      </c>
      <c r="E123" s="282"/>
      <c r="F123" s="282">
        <v>1151210812</v>
      </c>
    </row>
    <row r="124" spans="1:6" ht="23.25" customHeight="1">
      <c r="A124" s="544" t="s">
        <v>106</v>
      </c>
      <c r="B124" s="544"/>
      <c r="C124" s="283">
        <f>C125-C123</f>
        <v>238474.5</v>
      </c>
      <c r="D124" s="283">
        <v>62299</v>
      </c>
      <c r="E124" s="283"/>
      <c r="F124" s="283">
        <f>F125-F123</f>
        <v>7173999.910000086</v>
      </c>
    </row>
    <row r="125" spans="1:6" ht="23.25" customHeight="1">
      <c r="A125" s="544" t="s">
        <v>41</v>
      </c>
      <c r="B125" s="544"/>
      <c r="C125" s="283">
        <v>48617254.5</v>
      </c>
      <c r="D125" s="283">
        <f>SUM(D123:D124)</f>
        <v>63770049</v>
      </c>
      <c r="E125" s="283"/>
      <c r="F125" s="283">
        <v>1158384811.91</v>
      </c>
    </row>
    <row r="126" spans="1:6" ht="23.25" customHeight="1">
      <c r="A126" s="284"/>
      <c r="B126" s="280"/>
      <c r="C126" s="281"/>
      <c r="D126" s="281"/>
      <c r="E126" s="281"/>
      <c r="F126" s="281"/>
    </row>
    <row r="131" spans="1:6" ht="23.25" customHeight="1">
      <c r="A131" s="537" t="s">
        <v>43</v>
      </c>
      <c r="B131" s="537"/>
      <c r="C131" s="537"/>
      <c r="D131" s="537"/>
      <c r="E131" s="537"/>
      <c r="F131" s="537"/>
    </row>
    <row r="132" spans="1:6" ht="23.25" customHeight="1">
      <c r="A132" s="538" t="s">
        <v>45</v>
      </c>
      <c r="B132" s="538"/>
      <c r="C132" s="538"/>
      <c r="D132" s="538"/>
      <c r="E132" s="538"/>
      <c r="F132" s="538"/>
    </row>
    <row r="133" spans="1:6" ht="23.25" customHeight="1">
      <c r="A133" s="538" t="s">
        <v>224</v>
      </c>
      <c r="B133" s="538"/>
      <c r="C133" s="538"/>
      <c r="D133" s="538"/>
      <c r="E133" s="538"/>
      <c r="F133" s="538"/>
    </row>
    <row r="134" spans="1:6" ht="23.25" customHeight="1">
      <c r="A134" s="292"/>
      <c r="B134" s="293"/>
      <c r="C134" s="294"/>
      <c r="D134" s="294"/>
      <c r="E134" s="294"/>
      <c r="F134" s="294"/>
    </row>
    <row r="135" spans="1:6" ht="23.25" customHeight="1">
      <c r="A135" s="295" t="s">
        <v>46</v>
      </c>
      <c r="B135" s="296" t="s">
        <v>47</v>
      </c>
      <c r="C135" s="297" t="s">
        <v>48</v>
      </c>
      <c r="D135" s="297" t="s">
        <v>49</v>
      </c>
      <c r="E135" s="297"/>
      <c r="F135" s="297" t="s">
        <v>50</v>
      </c>
    </row>
    <row r="136" spans="1:6" ht="23.25" customHeight="1">
      <c r="A136" s="298">
        <v>1</v>
      </c>
      <c r="B136" s="299" t="s">
        <v>51</v>
      </c>
      <c r="C136" s="300">
        <v>6482735</v>
      </c>
      <c r="D136" s="300">
        <v>14665111</v>
      </c>
      <c r="E136" s="300" t="s">
        <v>52</v>
      </c>
      <c r="F136" s="300">
        <v>271982747</v>
      </c>
    </row>
    <row r="137" spans="1:6" ht="23.25" customHeight="1">
      <c r="A137" s="298">
        <v>2</v>
      </c>
      <c r="B137" s="299" t="s">
        <v>53</v>
      </c>
      <c r="C137" s="300">
        <v>11111258</v>
      </c>
      <c r="D137" s="300">
        <v>13294736</v>
      </c>
      <c r="E137" s="300" t="s">
        <v>54</v>
      </c>
      <c r="F137" s="300">
        <v>248067449</v>
      </c>
    </row>
    <row r="138" spans="1:6" ht="23.25" customHeight="1">
      <c r="A138" s="298">
        <v>3</v>
      </c>
      <c r="B138" s="299" t="s">
        <v>55</v>
      </c>
      <c r="C138" s="300">
        <v>39767053</v>
      </c>
      <c r="D138" s="300">
        <v>21138848</v>
      </c>
      <c r="E138" s="300" t="s">
        <v>52</v>
      </c>
      <c r="F138" s="300">
        <v>219208783</v>
      </c>
    </row>
    <row r="139" spans="1:6" ht="23.25" customHeight="1">
      <c r="A139" s="298">
        <v>4</v>
      </c>
      <c r="B139" s="299" t="s">
        <v>56</v>
      </c>
      <c r="C139" s="300">
        <v>362337</v>
      </c>
      <c r="D139" s="300">
        <v>206</v>
      </c>
      <c r="E139" s="300" t="s">
        <v>57</v>
      </c>
      <c r="F139" s="300">
        <v>158396765</v>
      </c>
    </row>
    <row r="140" spans="1:6" ht="23.25" customHeight="1">
      <c r="A140" s="298">
        <v>5</v>
      </c>
      <c r="B140" s="299" t="s">
        <v>58</v>
      </c>
      <c r="C140" s="300">
        <v>5623343</v>
      </c>
      <c r="D140" s="300">
        <v>7721701</v>
      </c>
      <c r="E140" s="300" t="s">
        <v>54</v>
      </c>
      <c r="F140" s="300">
        <v>130681607</v>
      </c>
    </row>
    <row r="141" spans="1:6" ht="23.25" customHeight="1">
      <c r="A141" s="298">
        <v>6</v>
      </c>
      <c r="B141" s="299" t="s">
        <v>61</v>
      </c>
      <c r="C141" s="300">
        <v>112063</v>
      </c>
      <c r="D141" s="300">
        <v>2815</v>
      </c>
      <c r="E141" s="300" t="s">
        <v>57</v>
      </c>
      <c r="F141" s="300">
        <v>40394492</v>
      </c>
    </row>
    <row r="142" spans="1:6" ht="23.25" customHeight="1">
      <c r="A142" s="298">
        <v>7</v>
      </c>
      <c r="B142" s="299" t="s">
        <v>60</v>
      </c>
      <c r="C142" s="300">
        <v>118080</v>
      </c>
      <c r="D142" s="300">
        <v>6877</v>
      </c>
      <c r="E142" s="300" t="s">
        <v>52</v>
      </c>
      <c r="F142" s="300">
        <v>25032626</v>
      </c>
    </row>
    <row r="143" spans="1:6" ht="23.25" customHeight="1">
      <c r="A143" s="298">
        <v>8</v>
      </c>
      <c r="B143" s="299" t="s">
        <v>62</v>
      </c>
      <c r="C143" s="300">
        <v>1823552</v>
      </c>
      <c r="D143" s="300">
        <v>133492</v>
      </c>
      <c r="E143" s="300" t="s">
        <v>52</v>
      </c>
      <c r="F143" s="300">
        <v>21333670</v>
      </c>
    </row>
    <row r="144" spans="1:6" ht="23.25" customHeight="1">
      <c r="A144" s="298">
        <v>9</v>
      </c>
      <c r="B144" s="299" t="s">
        <v>59</v>
      </c>
      <c r="C144" s="300">
        <v>105450</v>
      </c>
      <c r="D144" s="300">
        <v>703</v>
      </c>
      <c r="E144" s="300" t="s">
        <v>218</v>
      </c>
      <c r="F144" s="300">
        <v>21238442</v>
      </c>
    </row>
    <row r="145" spans="1:6" ht="23.25" customHeight="1">
      <c r="A145" s="298">
        <v>10</v>
      </c>
      <c r="B145" s="299" t="s">
        <v>64</v>
      </c>
      <c r="C145" s="300">
        <v>311119</v>
      </c>
      <c r="D145" s="300">
        <v>335349</v>
      </c>
      <c r="E145" s="300" t="s">
        <v>54</v>
      </c>
      <c r="F145" s="300">
        <v>17700022</v>
      </c>
    </row>
    <row r="146" spans="1:6" ht="23.25" customHeight="1">
      <c r="A146" s="298">
        <v>11</v>
      </c>
      <c r="B146" s="299" t="s">
        <v>63</v>
      </c>
      <c r="C146" s="300">
        <v>512700</v>
      </c>
      <c r="D146" s="300">
        <v>512700</v>
      </c>
      <c r="E146" s="300" t="s">
        <v>54</v>
      </c>
      <c r="F146" s="300">
        <v>13015689</v>
      </c>
    </row>
    <row r="147" spans="1:6" ht="23.25" customHeight="1">
      <c r="A147" s="298">
        <v>12</v>
      </c>
      <c r="B147" s="299" t="s">
        <v>68</v>
      </c>
      <c r="C147" s="300">
        <v>139476</v>
      </c>
      <c r="D147" s="300">
        <v>1166</v>
      </c>
      <c r="E147" s="300" t="s">
        <v>69</v>
      </c>
      <c r="F147" s="300">
        <v>12611730</v>
      </c>
    </row>
    <row r="148" spans="1:6" ht="23.25" customHeight="1">
      <c r="A148" s="298">
        <v>13</v>
      </c>
      <c r="B148" s="299" t="s">
        <v>72</v>
      </c>
      <c r="C148" s="300">
        <v>717250</v>
      </c>
      <c r="D148" s="300">
        <v>517085</v>
      </c>
      <c r="E148" s="300" t="s">
        <v>52</v>
      </c>
      <c r="F148" s="300">
        <v>10976495</v>
      </c>
    </row>
    <row r="149" spans="1:6" ht="23.25" customHeight="1">
      <c r="A149" s="298">
        <v>14</v>
      </c>
      <c r="B149" s="299" t="s">
        <v>65</v>
      </c>
      <c r="C149" s="300">
        <v>93639</v>
      </c>
      <c r="D149" s="300">
        <v>21759</v>
      </c>
      <c r="E149" s="300" t="s">
        <v>52</v>
      </c>
      <c r="F149" s="300">
        <v>10411246</v>
      </c>
    </row>
    <row r="150" spans="1:6" ht="23.25" customHeight="1">
      <c r="A150" s="298">
        <v>15</v>
      </c>
      <c r="B150" s="299" t="s">
        <v>90</v>
      </c>
      <c r="C150" s="300">
        <v>25925</v>
      </c>
      <c r="D150" s="300">
        <v>4761</v>
      </c>
      <c r="E150" s="300" t="s">
        <v>57</v>
      </c>
      <c r="F150" s="300">
        <v>8962526</v>
      </c>
    </row>
    <row r="151" spans="1:6" ht="23.25" customHeight="1">
      <c r="A151" s="298">
        <v>16</v>
      </c>
      <c r="B151" s="299" t="s">
        <v>66</v>
      </c>
      <c r="C151" s="300">
        <v>67516</v>
      </c>
      <c r="D151" s="300">
        <v>3283</v>
      </c>
      <c r="E151" s="300" t="s">
        <v>52</v>
      </c>
      <c r="F151" s="300">
        <v>7232107</v>
      </c>
    </row>
    <row r="152" spans="1:6" ht="23.25" customHeight="1">
      <c r="A152" s="298">
        <v>17</v>
      </c>
      <c r="B152" s="299" t="s">
        <v>71</v>
      </c>
      <c r="C152" s="300">
        <v>226605</v>
      </c>
      <c r="D152" s="300">
        <v>279763</v>
      </c>
      <c r="E152" s="300" t="s">
        <v>54</v>
      </c>
      <c r="F152" s="300">
        <v>6014645</v>
      </c>
    </row>
    <row r="153" spans="1:6" ht="23.25" customHeight="1">
      <c r="A153" s="298">
        <v>18</v>
      </c>
      <c r="B153" s="299" t="s">
        <v>67</v>
      </c>
      <c r="C153" s="300">
        <v>71866</v>
      </c>
      <c r="D153" s="300">
        <v>105416</v>
      </c>
      <c r="E153" s="300" t="s">
        <v>52</v>
      </c>
      <c r="F153" s="300">
        <v>5698438</v>
      </c>
    </row>
    <row r="154" spans="1:6" ht="23.25" customHeight="1">
      <c r="A154" s="298">
        <v>19</v>
      </c>
      <c r="B154" s="299" t="s">
        <v>84</v>
      </c>
      <c r="C154" s="300">
        <v>17871</v>
      </c>
      <c r="D154" s="300">
        <v>171</v>
      </c>
      <c r="E154" s="300" t="s">
        <v>69</v>
      </c>
      <c r="F154" s="300">
        <v>5426196</v>
      </c>
    </row>
    <row r="155" spans="1:6" ht="23.25" customHeight="1">
      <c r="A155" s="298">
        <v>20</v>
      </c>
      <c r="B155" s="299" t="s">
        <v>89</v>
      </c>
      <c r="C155" s="300">
        <v>39643</v>
      </c>
      <c r="D155" s="300">
        <v>62</v>
      </c>
      <c r="E155" s="300" t="s">
        <v>52</v>
      </c>
      <c r="F155" s="300">
        <v>5106876</v>
      </c>
    </row>
    <row r="156" spans="1:6" ht="23.25" customHeight="1">
      <c r="A156" s="298">
        <v>21</v>
      </c>
      <c r="B156" s="299" t="s">
        <v>79</v>
      </c>
      <c r="C156" s="300">
        <v>9146</v>
      </c>
      <c r="D156" s="300">
        <v>44065</v>
      </c>
      <c r="E156" s="300" t="s">
        <v>52</v>
      </c>
      <c r="F156" s="300">
        <v>4036936</v>
      </c>
    </row>
    <row r="157" spans="1:6" ht="23.25" customHeight="1">
      <c r="A157" s="298">
        <v>22</v>
      </c>
      <c r="B157" s="299" t="s">
        <v>73</v>
      </c>
      <c r="C157" s="300">
        <v>161500</v>
      </c>
      <c r="D157" s="300">
        <v>160500</v>
      </c>
      <c r="E157" s="300" t="s">
        <v>52</v>
      </c>
      <c r="F157" s="300">
        <v>3767500</v>
      </c>
    </row>
    <row r="158" spans="1:6" ht="23.25" customHeight="1">
      <c r="A158" s="298">
        <v>23</v>
      </c>
      <c r="B158" s="299" t="s">
        <v>85</v>
      </c>
      <c r="C158" s="300">
        <v>217879</v>
      </c>
      <c r="D158" s="300">
        <v>222330</v>
      </c>
      <c r="E158" s="300" t="s">
        <v>54</v>
      </c>
      <c r="F158" s="300">
        <v>3502420</v>
      </c>
    </row>
    <row r="159" spans="1:6" ht="23.25" customHeight="1">
      <c r="A159" s="298">
        <v>24</v>
      </c>
      <c r="B159" s="299" t="s">
        <v>97</v>
      </c>
      <c r="C159" s="300">
        <v>4373</v>
      </c>
      <c r="D159" s="300">
        <v>364</v>
      </c>
      <c r="E159" s="300" t="s">
        <v>52</v>
      </c>
      <c r="F159" s="300">
        <v>3111550</v>
      </c>
    </row>
    <row r="160" spans="1:6" ht="23.25" customHeight="1">
      <c r="A160" s="298">
        <v>25</v>
      </c>
      <c r="B160" s="299" t="s">
        <v>70</v>
      </c>
      <c r="C160" s="300">
        <v>27618</v>
      </c>
      <c r="D160" s="300">
        <v>5019</v>
      </c>
      <c r="E160" s="300" t="s">
        <v>52</v>
      </c>
      <c r="F160" s="300">
        <v>2899352</v>
      </c>
    </row>
    <row r="161" spans="1:6" ht="23.25" customHeight="1">
      <c r="A161" s="298">
        <v>26</v>
      </c>
      <c r="B161" s="299" t="s">
        <v>83</v>
      </c>
      <c r="C161" s="300">
        <v>192295</v>
      </c>
      <c r="D161" s="300">
        <v>192050</v>
      </c>
      <c r="E161" s="300" t="s">
        <v>54</v>
      </c>
      <c r="F161" s="300">
        <v>2882224</v>
      </c>
    </row>
    <row r="162" spans="1:6" ht="23.25" customHeight="1">
      <c r="A162" s="298">
        <v>27</v>
      </c>
      <c r="B162" s="299" t="s">
        <v>75</v>
      </c>
      <c r="C162" s="300">
        <v>1666</v>
      </c>
      <c r="D162" s="300">
        <v>2980</v>
      </c>
      <c r="E162" s="300" t="s">
        <v>52</v>
      </c>
      <c r="F162" s="300">
        <v>2612666</v>
      </c>
    </row>
    <row r="163" spans="1:6" ht="23.25" customHeight="1">
      <c r="A163" s="298">
        <v>28</v>
      </c>
      <c r="B163" s="299" t="s">
        <v>77</v>
      </c>
      <c r="C163" s="300">
        <v>62795</v>
      </c>
      <c r="D163" s="300">
        <v>5493</v>
      </c>
      <c r="E163" s="300" t="s">
        <v>52</v>
      </c>
      <c r="F163" s="300">
        <v>2533208</v>
      </c>
    </row>
    <row r="164" spans="1:6" ht="23.25" customHeight="1">
      <c r="A164" s="298">
        <v>29</v>
      </c>
      <c r="B164" s="299" t="s">
        <v>86</v>
      </c>
      <c r="C164" s="300">
        <v>42847</v>
      </c>
      <c r="D164" s="300">
        <v>6453</v>
      </c>
      <c r="E164" s="300" t="s">
        <v>52</v>
      </c>
      <c r="F164" s="300">
        <v>2486438</v>
      </c>
    </row>
    <row r="165" spans="1:6" ht="23.25" customHeight="1">
      <c r="A165" s="298">
        <v>30</v>
      </c>
      <c r="B165" s="299" t="s">
        <v>74</v>
      </c>
      <c r="C165" s="300">
        <v>175968</v>
      </c>
      <c r="D165" s="300">
        <v>151970</v>
      </c>
      <c r="E165" s="300" t="s">
        <v>52</v>
      </c>
      <c r="F165" s="300">
        <v>2220468</v>
      </c>
    </row>
    <row r="166" spans="1:6" ht="23.25" customHeight="1">
      <c r="A166" s="298">
        <v>31</v>
      </c>
      <c r="B166" s="299" t="s">
        <v>93</v>
      </c>
      <c r="C166" s="300">
        <v>29959</v>
      </c>
      <c r="D166" s="300">
        <v>3067000</v>
      </c>
      <c r="E166" s="300" t="s">
        <v>52</v>
      </c>
      <c r="F166" s="300">
        <v>1672000</v>
      </c>
    </row>
    <row r="167" spans="1:6" ht="23.25" customHeight="1">
      <c r="A167" s="298">
        <v>32</v>
      </c>
      <c r="B167" s="299" t="s">
        <v>225</v>
      </c>
      <c r="C167" s="300">
        <v>3350</v>
      </c>
      <c r="D167" s="300">
        <v>3</v>
      </c>
      <c r="E167" s="300" t="s">
        <v>52</v>
      </c>
      <c r="F167" s="300">
        <v>1600000</v>
      </c>
    </row>
    <row r="168" spans="1:6" ht="23.25" customHeight="1">
      <c r="A168" s="298">
        <v>33</v>
      </c>
      <c r="B168" s="299" t="s">
        <v>226</v>
      </c>
      <c r="C168" s="300">
        <v>4600</v>
      </c>
      <c r="D168" s="300">
        <v>10</v>
      </c>
      <c r="E168" s="300" t="s">
        <v>57</v>
      </c>
      <c r="F168" s="300">
        <v>1470000</v>
      </c>
    </row>
    <row r="169" spans="1:6" ht="23.25" customHeight="1">
      <c r="A169" s="298">
        <v>34</v>
      </c>
      <c r="B169" s="299" t="s">
        <v>219</v>
      </c>
      <c r="C169" s="300">
        <v>6440</v>
      </c>
      <c r="D169" s="300">
        <v>1</v>
      </c>
      <c r="E169" s="300" t="s">
        <v>57</v>
      </c>
      <c r="F169" s="300">
        <v>1450000</v>
      </c>
    </row>
    <row r="170" spans="1:6" ht="23.25" customHeight="1">
      <c r="A170" s="298">
        <v>35</v>
      </c>
      <c r="B170" s="299" t="s">
        <v>92</v>
      </c>
      <c r="C170" s="300">
        <v>28700</v>
      </c>
      <c r="D170" s="300">
        <v>15380</v>
      </c>
      <c r="E170" s="300" t="s">
        <v>52</v>
      </c>
      <c r="F170" s="300">
        <v>1377600</v>
      </c>
    </row>
    <row r="171" spans="1:6" ht="23.25" customHeight="1">
      <c r="A171" s="298">
        <v>36</v>
      </c>
      <c r="B171" s="299" t="s">
        <v>227</v>
      </c>
      <c r="C171" s="300">
        <v>114</v>
      </c>
      <c r="D171" s="300">
        <v>7</v>
      </c>
      <c r="E171" s="300" t="s">
        <v>69</v>
      </c>
      <c r="F171" s="300">
        <v>1361348</v>
      </c>
    </row>
    <row r="172" spans="1:6" ht="23.25" customHeight="1">
      <c r="A172" s="298">
        <v>37</v>
      </c>
      <c r="B172" s="299" t="s">
        <v>228</v>
      </c>
      <c r="C172" s="300">
        <v>17000</v>
      </c>
      <c r="D172" s="300">
        <v>85</v>
      </c>
      <c r="E172" s="300" t="s">
        <v>54</v>
      </c>
      <c r="F172" s="300">
        <v>1241500</v>
      </c>
    </row>
    <row r="173" spans="1:6" ht="23.25" customHeight="1">
      <c r="A173" s="298">
        <v>38</v>
      </c>
      <c r="B173" s="299" t="s">
        <v>229</v>
      </c>
      <c r="C173" s="300">
        <v>3450</v>
      </c>
      <c r="D173" s="300">
        <v>67</v>
      </c>
      <c r="E173" s="300" t="s">
        <v>52</v>
      </c>
      <c r="F173" s="300">
        <v>1044000</v>
      </c>
    </row>
    <row r="174" spans="1:6" ht="23.25" customHeight="1">
      <c r="A174" s="298">
        <v>39</v>
      </c>
      <c r="B174" s="299" t="s">
        <v>98</v>
      </c>
      <c r="C174" s="300">
        <v>9418</v>
      </c>
      <c r="D174" s="300">
        <v>4042</v>
      </c>
      <c r="E174" s="300" t="s">
        <v>52</v>
      </c>
      <c r="F174" s="300">
        <v>1004131</v>
      </c>
    </row>
    <row r="175" spans="1:6" ht="23.25" customHeight="1">
      <c r="A175" s="298">
        <v>40</v>
      </c>
      <c r="B175" s="301" t="s">
        <v>230</v>
      </c>
      <c r="C175" s="300">
        <v>28000</v>
      </c>
      <c r="D175" s="300">
        <v>1</v>
      </c>
      <c r="E175" s="300" t="s">
        <v>52</v>
      </c>
      <c r="F175" s="300">
        <v>1000000</v>
      </c>
    </row>
    <row r="176" spans="1:6" ht="23.25" customHeight="1">
      <c r="A176" s="298">
        <v>41</v>
      </c>
      <c r="B176" s="299" t="s">
        <v>231</v>
      </c>
      <c r="C176" s="300">
        <v>56000</v>
      </c>
      <c r="D176" s="300">
        <v>56000</v>
      </c>
      <c r="E176" s="300" t="s">
        <v>52</v>
      </c>
      <c r="F176" s="300">
        <v>957390</v>
      </c>
    </row>
    <row r="177" spans="1:6" ht="23.25" customHeight="1">
      <c r="A177" s="298">
        <v>42</v>
      </c>
      <c r="B177" s="299" t="s">
        <v>95</v>
      </c>
      <c r="C177" s="300">
        <v>56000</v>
      </c>
      <c r="D177" s="300">
        <v>56000</v>
      </c>
      <c r="E177" s="300" t="s">
        <v>52</v>
      </c>
      <c r="F177" s="300">
        <v>820620</v>
      </c>
    </row>
    <row r="178" spans="1:6" ht="23.25" customHeight="1">
      <c r="A178" s="298">
        <v>43</v>
      </c>
      <c r="B178" s="299" t="s">
        <v>87</v>
      </c>
      <c r="C178" s="300">
        <v>14430</v>
      </c>
      <c r="D178" s="300">
        <v>3</v>
      </c>
      <c r="E178" s="300" t="s">
        <v>69</v>
      </c>
      <c r="F178" s="300">
        <v>800000</v>
      </c>
    </row>
    <row r="179" spans="1:6" ht="23.25" customHeight="1">
      <c r="A179" s="298">
        <v>44</v>
      </c>
      <c r="B179" s="299" t="s">
        <v>232</v>
      </c>
      <c r="C179" s="300">
        <v>1894</v>
      </c>
      <c r="D179" s="300">
        <v>43</v>
      </c>
      <c r="E179" s="300" t="s">
        <v>52</v>
      </c>
      <c r="F179" s="300">
        <v>708751</v>
      </c>
    </row>
    <row r="180" spans="1:6" ht="23.25" customHeight="1">
      <c r="A180" s="298">
        <v>45</v>
      </c>
      <c r="B180" s="299" t="s">
        <v>96</v>
      </c>
      <c r="C180" s="300">
        <v>7641</v>
      </c>
      <c r="D180" s="300">
        <v>8174</v>
      </c>
      <c r="E180" s="300" t="s">
        <v>54</v>
      </c>
      <c r="F180" s="300">
        <v>698737</v>
      </c>
    </row>
    <row r="181" spans="1:6" ht="23.25" customHeight="1">
      <c r="A181" s="298">
        <v>46</v>
      </c>
      <c r="B181" s="299" t="s">
        <v>233</v>
      </c>
      <c r="C181" s="300">
        <v>112000</v>
      </c>
      <c r="D181" s="300">
        <v>17920</v>
      </c>
      <c r="E181" s="300" t="s">
        <v>52</v>
      </c>
      <c r="F181" s="300">
        <v>624000</v>
      </c>
    </row>
    <row r="182" spans="1:6" ht="23.25" customHeight="1">
      <c r="A182" s="298">
        <v>47</v>
      </c>
      <c r="B182" s="299" t="s">
        <v>88</v>
      </c>
      <c r="C182" s="300">
        <v>3404</v>
      </c>
      <c r="D182" s="300">
        <v>176</v>
      </c>
      <c r="E182" s="300" t="s">
        <v>52</v>
      </c>
      <c r="F182" s="300">
        <v>598633</v>
      </c>
    </row>
    <row r="183" spans="1:6" ht="23.25" customHeight="1">
      <c r="A183" s="298">
        <v>48</v>
      </c>
      <c r="B183" s="299" t="s">
        <v>234</v>
      </c>
      <c r="C183" s="300">
        <v>1346</v>
      </c>
      <c r="D183" s="300">
        <v>2</v>
      </c>
      <c r="E183" s="300" t="s">
        <v>52</v>
      </c>
      <c r="F183" s="300">
        <v>590000</v>
      </c>
    </row>
    <row r="184" spans="1:6" ht="23.25" customHeight="1">
      <c r="A184" s="298">
        <v>49</v>
      </c>
      <c r="B184" s="299" t="s">
        <v>91</v>
      </c>
      <c r="C184" s="300">
        <v>364</v>
      </c>
      <c r="D184" s="300">
        <v>36363</v>
      </c>
      <c r="E184" s="300" t="s">
        <v>52</v>
      </c>
      <c r="F184" s="300">
        <v>462964</v>
      </c>
    </row>
    <row r="185" spans="1:6" ht="23.25" customHeight="1">
      <c r="A185" s="298">
        <v>50</v>
      </c>
      <c r="B185" s="299" t="s">
        <v>235</v>
      </c>
      <c r="C185" s="300">
        <v>1005</v>
      </c>
      <c r="D185" s="300">
        <v>4</v>
      </c>
      <c r="E185" s="300" t="s">
        <v>52</v>
      </c>
      <c r="F185" s="300">
        <v>459000</v>
      </c>
    </row>
    <row r="186" spans="1:6" ht="23.25" customHeight="1">
      <c r="A186" s="542" t="s">
        <v>105</v>
      </c>
      <c r="B186" s="542"/>
      <c r="C186" s="302">
        <f>SUM(C136:C185)</f>
        <v>69010683</v>
      </c>
      <c r="D186" s="302">
        <f>SUM(D136:D185)</f>
        <v>62798509</v>
      </c>
      <c r="E186" s="302"/>
      <c r="F186" s="302">
        <f>SUM(F136:F185)</f>
        <v>1289485987</v>
      </c>
    </row>
    <row r="187" spans="1:6" ht="23.25" customHeight="1">
      <c r="A187" s="543" t="s">
        <v>106</v>
      </c>
      <c r="B187" s="543"/>
      <c r="C187" s="303">
        <f>C188-C186</f>
        <v>255381.0799999982</v>
      </c>
      <c r="D187" s="303">
        <v>198454</v>
      </c>
      <c r="E187" s="303"/>
      <c r="F187" s="303">
        <f>F188-F186</f>
        <v>2986520.25</v>
      </c>
    </row>
    <row r="188" spans="1:6" ht="23.25" customHeight="1">
      <c r="A188" s="542" t="s">
        <v>41</v>
      </c>
      <c r="B188" s="542"/>
      <c r="C188" s="304">
        <v>69266064.08</v>
      </c>
      <c r="D188" s="304">
        <f>SUM(D186:D187)</f>
        <v>62996963</v>
      </c>
      <c r="E188" s="304"/>
      <c r="F188" s="304">
        <v>1292472507.25</v>
      </c>
    </row>
    <row r="189" spans="1:6" ht="23.25" customHeight="1">
      <c r="A189" s="292"/>
      <c r="B189" s="293"/>
      <c r="C189" s="294"/>
      <c r="D189" s="294"/>
      <c r="E189" s="294"/>
      <c r="F189" s="294"/>
    </row>
    <row r="190" spans="1:6" ht="23.25" customHeight="1">
      <c r="A190" s="292"/>
      <c r="B190" s="293"/>
      <c r="C190" s="294"/>
      <c r="D190" s="294"/>
      <c r="E190" s="294"/>
      <c r="F190" s="294"/>
    </row>
    <row r="197" spans="1:6" ht="23.25" customHeight="1">
      <c r="A197" s="537" t="s">
        <v>43</v>
      </c>
      <c r="B197" s="537"/>
      <c r="C197" s="537"/>
      <c r="D197" s="537"/>
      <c r="E197" s="537"/>
      <c r="F197" s="537"/>
    </row>
    <row r="198" spans="1:6" ht="23.25" customHeight="1">
      <c r="A198" s="538" t="s">
        <v>45</v>
      </c>
      <c r="B198" s="538"/>
      <c r="C198" s="538"/>
      <c r="D198" s="538"/>
      <c r="E198" s="538"/>
      <c r="F198" s="538"/>
    </row>
    <row r="199" spans="1:6" ht="23.25" customHeight="1">
      <c r="A199" s="538" t="s">
        <v>251</v>
      </c>
      <c r="B199" s="538"/>
      <c r="C199" s="538"/>
      <c r="D199" s="538"/>
      <c r="E199" s="538"/>
      <c r="F199" s="538"/>
    </row>
    <row r="200" spans="1:6" ht="23.25" customHeight="1">
      <c r="A200" s="292"/>
      <c r="B200" s="293"/>
      <c r="C200" s="294"/>
      <c r="D200" s="294"/>
      <c r="E200" s="294"/>
      <c r="F200" s="294"/>
    </row>
    <row r="201" spans="1:6" ht="23.25" customHeight="1">
      <c r="A201" s="311" t="s">
        <v>46</v>
      </c>
      <c r="B201" s="312" t="s">
        <v>47</v>
      </c>
      <c r="C201" s="313" t="s">
        <v>48</v>
      </c>
      <c r="D201" s="314" t="s">
        <v>49</v>
      </c>
      <c r="E201" s="313"/>
      <c r="F201" s="313" t="s">
        <v>50</v>
      </c>
    </row>
    <row r="202" spans="1:6" ht="23.25" customHeight="1">
      <c r="A202" s="315">
        <v>1</v>
      </c>
      <c r="B202" s="316" t="s">
        <v>55</v>
      </c>
      <c r="C202" s="317">
        <v>33747023</v>
      </c>
      <c r="D202" s="317">
        <v>21521616</v>
      </c>
      <c r="E202" s="317" t="s">
        <v>52</v>
      </c>
      <c r="F202" s="317">
        <v>236479391</v>
      </c>
    </row>
    <row r="203" spans="1:6" ht="23.25" customHeight="1">
      <c r="A203" s="315">
        <v>2</v>
      </c>
      <c r="B203" s="316" t="s">
        <v>51</v>
      </c>
      <c r="C203" s="317">
        <v>5282546</v>
      </c>
      <c r="D203" s="317">
        <v>7390990</v>
      </c>
      <c r="E203" s="317" t="s">
        <v>52</v>
      </c>
      <c r="F203" s="317">
        <v>235789333</v>
      </c>
    </row>
    <row r="204" spans="1:6" ht="23.25" customHeight="1">
      <c r="A204" s="315">
        <v>3</v>
      </c>
      <c r="B204" s="316" t="s">
        <v>53</v>
      </c>
      <c r="C204" s="317">
        <v>11745654</v>
      </c>
      <c r="D204" s="317">
        <v>14059609</v>
      </c>
      <c r="E204" s="317" t="s">
        <v>54</v>
      </c>
      <c r="F204" s="317">
        <v>221077640</v>
      </c>
    </row>
    <row r="205" spans="1:6" ht="23.25" customHeight="1">
      <c r="A205" s="315">
        <v>4</v>
      </c>
      <c r="B205" s="316" t="s">
        <v>56</v>
      </c>
      <c r="C205" s="317">
        <v>328162</v>
      </c>
      <c r="D205" s="317">
        <v>183</v>
      </c>
      <c r="E205" s="317" t="s">
        <v>57</v>
      </c>
      <c r="F205" s="317">
        <v>147061687</v>
      </c>
    </row>
    <row r="206" spans="1:6" ht="23.25" customHeight="1">
      <c r="A206" s="315">
        <v>5</v>
      </c>
      <c r="B206" s="316" t="s">
        <v>58</v>
      </c>
      <c r="C206" s="317">
        <v>5674932</v>
      </c>
      <c r="D206" s="317">
        <v>7762478</v>
      </c>
      <c r="E206" s="317" t="s">
        <v>54</v>
      </c>
      <c r="F206" s="317">
        <v>106352853</v>
      </c>
    </row>
    <row r="207" spans="1:6" ht="23.25" customHeight="1">
      <c r="A207" s="315">
        <v>6</v>
      </c>
      <c r="B207" s="316" t="s">
        <v>59</v>
      </c>
      <c r="C207" s="317">
        <v>313700</v>
      </c>
      <c r="D207" s="317">
        <v>1516</v>
      </c>
      <c r="E207" s="317" t="s">
        <v>218</v>
      </c>
      <c r="F207" s="317">
        <v>46627373</v>
      </c>
    </row>
    <row r="208" spans="1:6" ht="23.25" customHeight="1">
      <c r="A208" s="315">
        <v>7</v>
      </c>
      <c r="B208" s="316" t="s">
        <v>257</v>
      </c>
      <c r="C208" s="317">
        <v>224600</v>
      </c>
      <c r="D208" s="317">
        <v>224600</v>
      </c>
      <c r="E208" s="317" t="s">
        <v>69</v>
      </c>
      <c r="F208" s="317">
        <v>40000000</v>
      </c>
    </row>
    <row r="209" spans="1:6" ht="23.25" customHeight="1">
      <c r="A209" s="315">
        <v>8</v>
      </c>
      <c r="B209" s="316" t="s">
        <v>60</v>
      </c>
      <c r="C209" s="317">
        <v>119505</v>
      </c>
      <c r="D209" s="317">
        <v>5732</v>
      </c>
      <c r="E209" s="317" t="s">
        <v>52</v>
      </c>
      <c r="F209" s="317">
        <v>25438799</v>
      </c>
    </row>
    <row r="210" spans="1:6" ht="23.25" customHeight="1">
      <c r="A210" s="315">
        <v>9</v>
      </c>
      <c r="B210" s="316" t="s">
        <v>84</v>
      </c>
      <c r="C210" s="317">
        <v>49070</v>
      </c>
      <c r="D210" s="317">
        <v>945</v>
      </c>
      <c r="E210" s="317" t="s">
        <v>69</v>
      </c>
      <c r="F210" s="317">
        <v>16743227</v>
      </c>
    </row>
    <row r="211" spans="1:6" ht="23.25" customHeight="1">
      <c r="A211" s="315">
        <v>10</v>
      </c>
      <c r="B211" s="316" t="s">
        <v>68</v>
      </c>
      <c r="C211" s="317">
        <v>160743</v>
      </c>
      <c r="D211" s="317">
        <v>1009</v>
      </c>
      <c r="E211" s="317" t="s">
        <v>57</v>
      </c>
      <c r="F211" s="317">
        <v>15760485</v>
      </c>
    </row>
    <row r="212" spans="1:6" ht="23.25" customHeight="1">
      <c r="A212" s="315">
        <v>11</v>
      </c>
      <c r="B212" s="316" t="s">
        <v>62</v>
      </c>
      <c r="C212" s="317">
        <v>1343650</v>
      </c>
      <c r="D212" s="317">
        <v>171166</v>
      </c>
      <c r="E212" s="317" t="s">
        <v>52</v>
      </c>
      <c r="F212" s="317">
        <v>15654186</v>
      </c>
    </row>
    <row r="213" spans="1:6" ht="23.25" customHeight="1">
      <c r="A213" s="315">
        <v>12</v>
      </c>
      <c r="B213" s="316" t="s">
        <v>64</v>
      </c>
      <c r="C213" s="317">
        <v>294320</v>
      </c>
      <c r="D213" s="317">
        <v>301962</v>
      </c>
      <c r="E213" s="317" t="s">
        <v>54</v>
      </c>
      <c r="F213" s="317">
        <v>15335403</v>
      </c>
    </row>
    <row r="214" spans="1:6" ht="23.25" customHeight="1">
      <c r="A214" s="315">
        <v>13</v>
      </c>
      <c r="B214" s="316" t="s">
        <v>65</v>
      </c>
      <c r="C214" s="317">
        <v>130716</v>
      </c>
      <c r="D214" s="317">
        <v>10446</v>
      </c>
      <c r="E214" s="317" t="s">
        <v>52</v>
      </c>
      <c r="F214" s="317">
        <v>14221146</v>
      </c>
    </row>
    <row r="215" spans="1:6" ht="23.25" customHeight="1">
      <c r="A215" s="315">
        <v>14</v>
      </c>
      <c r="B215" s="316" t="s">
        <v>66</v>
      </c>
      <c r="C215" s="317">
        <v>125992</v>
      </c>
      <c r="D215" s="317">
        <v>6219</v>
      </c>
      <c r="E215" s="317" t="s">
        <v>52</v>
      </c>
      <c r="F215" s="317">
        <v>13873520</v>
      </c>
    </row>
    <row r="216" spans="1:6" ht="23.25" customHeight="1">
      <c r="A216" s="315">
        <v>15</v>
      </c>
      <c r="B216" s="316" t="s">
        <v>258</v>
      </c>
      <c r="C216" s="317">
        <v>37795</v>
      </c>
      <c r="D216" s="317">
        <v>37795</v>
      </c>
      <c r="E216" s="317" t="s">
        <v>57</v>
      </c>
      <c r="F216" s="317">
        <v>12500000</v>
      </c>
    </row>
    <row r="217" spans="1:6" ht="23.25" customHeight="1">
      <c r="A217" s="315">
        <v>16</v>
      </c>
      <c r="B217" s="316" t="s">
        <v>63</v>
      </c>
      <c r="C217" s="317">
        <v>482550</v>
      </c>
      <c r="D217" s="317">
        <v>482550</v>
      </c>
      <c r="E217" s="317" t="s">
        <v>54</v>
      </c>
      <c r="F217" s="317">
        <v>10791448</v>
      </c>
    </row>
    <row r="218" spans="1:6" ht="23.25" customHeight="1">
      <c r="A218" s="315">
        <v>17</v>
      </c>
      <c r="B218" s="316" t="s">
        <v>90</v>
      </c>
      <c r="C218" s="317">
        <v>25006</v>
      </c>
      <c r="D218" s="317">
        <v>6006</v>
      </c>
      <c r="E218" s="317" t="s">
        <v>57</v>
      </c>
      <c r="F218" s="317">
        <v>8113922</v>
      </c>
    </row>
    <row r="219" spans="1:6" ht="23.25" customHeight="1">
      <c r="A219" s="315">
        <v>18</v>
      </c>
      <c r="B219" s="316" t="s">
        <v>61</v>
      </c>
      <c r="C219" s="317">
        <v>24454</v>
      </c>
      <c r="D219" s="317">
        <v>397</v>
      </c>
      <c r="E219" s="317" t="s">
        <v>69</v>
      </c>
      <c r="F219" s="317">
        <v>7881690</v>
      </c>
    </row>
    <row r="220" spans="1:6" ht="23.25" customHeight="1">
      <c r="A220" s="315">
        <v>19</v>
      </c>
      <c r="B220" s="316" t="s">
        <v>72</v>
      </c>
      <c r="C220" s="317">
        <v>498500</v>
      </c>
      <c r="D220" s="317">
        <v>371090</v>
      </c>
      <c r="E220" s="317" t="s">
        <v>52</v>
      </c>
      <c r="F220" s="317">
        <v>7281995</v>
      </c>
    </row>
    <row r="221" spans="1:6" ht="23.25" customHeight="1">
      <c r="A221" s="315">
        <v>20</v>
      </c>
      <c r="B221" s="316" t="s">
        <v>67</v>
      </c>
      <c r="C221" s="317">
        <v>49067</v>
      </c>
      <c r="D221" s="317">
        <v>249091</v>
      </c>
      <c r="E221" s="317" t="s">
        <v>52</v>
      </c>
      <c r="F221" s="317">
        <v>6829915</v>
      </c>
    </row>
    <row r="222" spans="1:6" ht="23.25" customHeight="1">
      <c r="A222" s="315">
        <v>21</v>
      </c>
      <c r="B222" s="316" t="s">
        <v>77</v>
      </c>
      <c r="C222" s="317">
        <v>51967</v>
      </c>
      <c r="D222" s="317">
        <v>6427</v>
      </c>
      <c r="E222" s="317" t="s">
        <v>52</v>
      </c>
      <c r="F222" s="317">
        <v>6553262</v>
      </c>
    </row>
    <row r="223" spans="1:6" ht="23.25" customHeight="1">
      <c r="A223" s="315">
        <v>22</v>
      </c>
      <c r="B223" s="316" t="s">
        <v>71</v>
      </c>
      <c r="C223" s="317">
        <v>226885</v>
      </c>
      <c r="D223" s="317">
        <v>280109</v>
      </c>
      <c r="E223" s="317" t="s">
        <v>54</v>
      </c>
      <c r="F223" s="317">
        <v>5740501</v>
      </c>
    </row>
    <row r="224" spans="1:6" ht="23.25" customHeight="1">
      <c r="A224" s="315">
        <v>23</v>
      </c>
      <c r="B224" s="316" t="s">
        <v>74</v>
      </c>
      <c r="C224" s="317">
        <v>205467</v>
      </c>
      <c r="D224" s="317">
        <v>136981</v>
      </c>
      <c r="E224" s="317" t="s">
        <v>52</v>
      </c>
      <c r="F224" s="317">
        <v>4396726</v>
      </c>
    </row>
    <row r="225" spans="1:6" ht="23.25" customHeight="1">
      <c r="A225" s="315">
        <v>24</v>
      </c>
      <c r="B225" s="316" t="s">
        <v>75</v>
      </c>
      <c r="C225" s="317">
        <v>2507</v>
      </c>
      <c r="D225" s="317">
        <v>3151</v>
      </c>
      <c r="E225" s="317" t="s">
        <v>52</v>
      </c>
      <c r="F225" s="317">
        <v>4329500</v>
      </c>
    </row>
    <row r="226" spans="1:6" ht="23.25" customHeight="1">
      <c r="A226" s="315">
        <v>25</v>
      </c>
      <c r="B226" s="316" t="s">
        <v>85</v>
      </c>
      <c r="C226" s="317">
        <v>277814</v>
      </c>
      <c r="D226" s="317">
        <v>286451</v>
      </c>
      <c r="E226" s="317" t="s">
        <v>54</v>
      </c>
      <c r="F226" s="317">
        <v>3376786</v>
      </c>
    </row>
    <row r="227" spans="1:6" ht="23.25" customHeight="1">
      <c r="A227" s="315">
        <v>26</v>
      </c>
      <c r="B227" s="316" t="s">
        <v>70</v>
      </c>
      <c r="C227" s="317">
        <v>30295</v>
      </c>
      <c r="D227" s="317">
        <v>2261</v>
      </c>
      <c r="E227" s="317" t="s">
        <v>52</v>
      </c>
      <c r="F227" s="317">
        <v>2674022</v>
      </c>
    </row>
    <row r="228" spans="1:6" ht="23.25" customHeight="1">
      <c r="A228" s="315">
        <v>27</v>
      </c>
      <c r="B228" s="316" t="s">
        <v>259</v>
      </c>
      <c r="C228" s="317">
        <v>600</v>
      </c>
      <c r="D228" s="317">
        <v>1</v>
      </c>
      <c r="E228" s="317" t="s">
        <v>260</v>
      </c>
      <c r="F228" s="317">
        <v>2212000</v>
      </c>
    </row>
    <row r="229" spans="1:6" ht="23.25" customHeight="1">
      <c r="A229" s="315">
        <v>28</v>
      </c>
      <c r="B229" s="316" t="s">
        <v>73</v>
      </c>
      <c r="C229" s="317">
        <v>89100</v>
      </c>
      <c r="D229" s="317">
        <v>53500</v>
      </c>
      <c r="E229" s="317" t="s">
        <v>52</v>
      </c>
      <c r="F229" s="317">
        <v>2190200</v>
      </c>
    </row>
    <row r="230" spans="1:6" ht="23.25" customHeight="1">
      <c r="A230" s="315">
        <v>29</v>
      </c>
      <c r="B230" s="316" t="s">
        <v>232</v>
      </c>
      <c r="C230" s="317">
        <v>9835</v>
      </c>
      <c r="D230" s="317">
        <v>46</v>
      </c>
      <c r="E230" s="317" t="s">
        <v>52</v>
      </c>
      <c r="F230" s="317">
        <v>2013594</v>
      </c>
    </row>
    <row r="231" spans="1:6" ht="23.25" customHeight="1">
      <c r="A231" s="315">
        <v>30</v>
      </c>
      <c r="B231" s="316" t="s">
        <v>83</v>
      </c>
      <c r="C231" s="317">
        <v>160000</v>
      </c>
      <c r="D231" s="317">
        <v>160000</v>
      </c>
      <c r="E231" s="317" t="s">
        <v>54</v>
      </c>
      <c r="F231" s="317">
        <v>1975053</v>
      </c>
    </row>
    <row r="232" spans="1:6" ht="23.25" customHeight="1">
      <c r="A232" s="315">
        <v>31</v>
      </c>
      <c r="B232" s="316" t="s">
        <v>86</v>
      </c>
      <c r="C232" s="317">
        <v>29697</v>
      </c>
      <c r="D232" s="317">
        <v>1819</v>
      </c>
      <c r="E232" s="317" t="s">
        <v>52</v>
      </c>
      <c r="F232" s="317">
        <v>1930967</v>
      </c>
    </row>
    <row r="233" spans="1:6" ht="23.25" customHeight="1">
      <c r="A233" s="315">
        <v>32</v>
      </c>
      <c r="B233" s="316" t="s">
        <v>261</v>
      </c>
      <c r="C233" s="317">
        <v>1100</v>
      </c>
      <c r="D233" s="317">
        <v>100</v>
      </c>
      <c r="E233" s="317" t="s">
        <v>52</v>
      </c>
      <c r="F233" s="317">
        <v>1350000</v>
      </c>
    </row>
    <row r="234" spans="1:6" ht="23.25" customHeight="1">
      <c r="A234" s="315">
        <v>33</v>
      </c>
      <c r="B234" s="316" t="s">
        <v>93</v>
      </c>
      <c r="C234" s="317">
        <v>23051</v>
      </c>
      <c r="D234" s="317">
        <v>2085000</v>
      </c>
      <c r="E234" s="317" t="s">
        <v>52</v>
      </c>
      <c r="F234" s="317">
        <v>1237500</v>
      </c>
    </row>
    <row r="235" spans="1:6" ht="23.25" customHeight="1">
      <c r="A235" s="315">
        <v>34</v>
      </c>
      <c r="B235" s="316" t="s">
        <v>98</v>
      </c>
      <c r="C235" s="317">
        <v>10297</v>
      </c>
      <c r="D235" s="317">
        <v>4809</v>
      </c>
      <c r="E235" s="317" t="s">
        <v>52</v>
      </c>
      <c r="F235" s="317">
        <v>1156922</v>
      </c>
    </row>
    <row r="236" spans="1:6" ht="23.25" customHeight="1">
      <c r="A236" s="315">
        <v>35</v>
      </c>
      <c r="B236" s="316" t="s">
        <v>200</v>
      </c>
      <c r="C236" s="317">
        <v>15600</v>
      </c>
      <c r="D236" s="317">
        <v>15600</v>
      </c>
      <c r="E236" s="317" t="s">
        <v>54</v>
      </c>
      <c r="F236" s="317">
        <v>1138800</v>
      </c>
    </row>
    <row r="237" spans="1:6" ht="23.25" customHeight="1">
      <c r="A237" s="315">
        <v>36</v>
      </c>
      <c r="B237" s="316" t="s">
        <v>262</v>
      </c>
      <c r="C237" s="317">
        <v>3037</v>
      </c>
      <c r="D237" s="317">
        <v>1</v>
      </c>
      <c r="E237" s="317" t="s">
        <v>57</v>
      </c>
      <c r="F237" s="317">
        <v>1041800</v>
      </c>
    </row>
    <row r="238" spans="1:6" ht="23.25" customHeight="1">
      <c r="A238" s="315">
        <v>37</v>
      </c>
      <c r="B238" s="316" t="s">
        <v>96</v>
      </c>
      <c r="C238" s="317">
        <v>8793</v>
      </c>
      <c r="D238" s="317">
        <v>8652</v>
      </c>
      <c r="E238" s="317" t="s">
        <v>54</v>
      </c>
      <c r="F238" s="317">
        <v>937136</v>
      </c>
    </row>
    <row r="239" spans="1:6" ht="23.25" customHeight="1">
      <c r="A239" s="315">
        <v>38</v>
      </c>
      <c r="B239" s="316" t="s">
        <v>103</v>
      </c>
      <c r="C239" s="317">
        <v>10500</v>
      </c>
      <c r="D239" s="317">
        <v>14</v>
      </c>
      <c r="E239" s="317" t="s">
        <v>57</v>
      </c>
      <c r="F239" s="317">
        <v>714000</v>
      </c>
    </row>
    <row r="240" spans="1:6" ht="23.25" customHeight="1">
      <c r="A240" s="315">
        <v>39</v>
      </c>
      <c r="B240" s="316" t="s">
        <v>94</v>
      </c>
      <c r="C240" s="317">
        <v>29790</v>
      </c>
      <c r="D240" s="317">
        <v>29790</v>
      </c>
      <c r="E240" s="317" t="s">
        <v>52</v>
      </c>
      <c r="F240" s="317">
        <v>603843</v>
      </c>
    </row>
    <row r="241" spans="1:6" ht="23.25" customHeight="1">
      <c r="A241" s="315">
        <v>40</v>
      </c>
      <c r="B241" s="316" t="s">
        <v>233</v>
      </c>
      <c r="C241" s="317">
        <v>59000</v>
      </c>
      <c r="D241" s="317">
        <v>59000</v>
      </c>
      <c r="E241" s="317" t="s">
        <v>52</v>
      </c>
      <c r="F241" s="317">
        <v>552250</v>
      </c>
    </row>
    <row r="242" spans="1:6" ht="23.25" customHeight="1">
      <c r="A242" s="315">
        <v>41</v>
      </c>
      <c r="B242" s="316" t="s">
        <v>79</v>
      </c>
      <c r="C242" s="317">
        <v>2745</v>
      </c>
      <c r="D242" s="317">
        <v>4417</v>
      </c>
      <c r="E242" s="317" t="s">
        <v>52</v>
      </c>
      <c r="F242" s="317">
        <v>528492</v>
      </c>
    </row>
    <row r="243" spans="1:6" ht="23.25" customHeight="1">
      <c r="A243" s="315">
        <v>42</v>
      </c>
      <c r="B243" s="316" t="s">
        <v>205</v>
      </c>
      <c r="C243" s="317">
        <v>15000</v>
      </c>
      <c r="D243" s="317">
        <v>15000</v>
      </c>
      <c r="E243" s="317" t="s">
        <v>52</v>
      </c>
      <c r="F243" s="317">
        <v>510000</v>
      </c>
    </row>
    <row r="244" spans="1:6" ht="23.25" customHeight="1">
      <c r="A244" s="315">
        <v>43</v>
      </c>
      <c r="B244" s="316" t="s">
        <v>263</v>
      </c>
      <c r="C244" s="317">
        <v>30000</v>
      </c>
      <c r="D244" s="317">
        <v>3000</v>
      </c>
      <c r="E244" s="317" t="s">
        <v>52</v>
      </c>
      <c r="F244" s="317">
        <v>480000</v>
      </c>
    </row>
    <row r="245" spans="1:6" ht="23.25" customHeight="1">
      <c r="A245" s="315">
        <v>44</v>
      </c>
      <c r="B245" s="316" t="s">
        <v>264</v>
      </c>
      <c r="C245" s="317">
        <v>61000</v>
      </c>
      <c r="D245" s="317">
        <v>3050</v>
      </c>
      <c r="E245" s="317" t="s">
        <v>52</v>
      </c>
      <c r="F245" s="317">
        <v>457500</v>
      </c>
    </row>
    <row r="246" spans="1:6" ht="23.25" customHeight="1">
      <c r="A246" s="315">
        <v>45</v>
      </c>
      <c r="B246" s="316" t="s">
        <v>265</v>
      </c>
      <c r="C246" s="317">
        <v>570</v>
      </c>
      <c r="D246" s="317">
        <v>2</v>
      </c>
      <c r="E246" s="317" t="s">
        <v>52</v>
      </c>
      <c r="F246" s="317">
        <v>416890</v>
      </c>
    </row>
    <row r="247" spans="1:6" ht="23.25" customHeight="1">
      <c r="A247" s="315">
        <v>46</v>
      </c>
      <c r="B247" s="316" t="s">
        <v>266</v>
      </c>
      <c r="C247" s="317">
        <v>585</v>
      </c>
      <c r="D247" s="317">
        <v>1</v>
      </c>
      <c r="E247" s="317" t="s">
        <v>52</v>
      </c>
      <c r="F247" s="317">
        <v>408718</v>
      </c>
    </row>
    <row r="248" spans="1:6" ht="23.25" customHeight="1">
      <c r="A248" s="315">
        <v>47</v>
      </c>
      <c r="B248" s="316" t="s">
        <v>267</v>
      </c>
      <c r="C248" s="317">
        <v>31000</v>
      </c>
      <c r="D248" s="317">
        <v>31000</v>
      </c>
      <c r="E248" s="317" t="s">
        <v>52</v>
      </c>
      <c r="F248" s="317">
        <v>378200</v>
      </c>
    </row>
    <row r="249" spans="1:6" ht="23.25" customHeight="1">
      <c r="A249" s="315">
        <v>48</v>
      </c>
      <c r="B249" s="316" t="s">
        <v>88</v>
      </c>
      <c r="C249" s="317">
        <v>1744</v>
      </c>
      <c r="D249" s="317">
        <v>58</v>
      </c>
      <c r="E249" s="317" t="s">
        <v>52</v>
      </c>
      <c r="F249" s="317">
        <v>249705</v>
      </c>
    </row>
    <row r="250" spans="1:6" ht="23.25" customHeight="1">
      <c r="A250" s="315">
        <v>49</v>
      </c>
      <c r="B250" s="316" t="s">
        <v>100</v>
      </c>
      <c r="C250" s="317">
        <v>1095</v>
      </c>
      <c r="D250" s="317">
        <v>3</v>
      </c>
      <c r="E250" s="317" t="s">
        <v>52</v>
      </c>
      <c r="F250" s="317">
        <v>240304</v>
      </c>
    </row>
    <row r="251" spans="1:6" ht="23.25" customHeight="1">
      <c r="A251" s="315">
        <v>50</v>
      </c>
      <c r="B251" s="316" t="s">
        <v>268</v>
      </c>
      <c r="C251" s="317">
        <v>904</v>
      </c>
      <c r="D251" s="317">
        <v>904</v>
      </c>
      <c r="E251" s="317" t="s">
        <v>52</v>
      </c>
      <c r="F251" s="317">
        <v>235170</v>
      </c>
    </row>
    <row r="252" spans="1:6" ht="23.25" customHeight="1">
      <c r="A252" s="532" t="s">
        <v>105</v>
      </c>
      <c r="B252" s="532"/>
      <c r="C252" s="318">
        <v>62047963</v>
      </c>
      <c r="D252" s="318">
        <v>55796547</v>
      </c>
      <c r="E252" s="539"/>
      <c r="F252" s="318">
        <v>1253843854</v>
      </c>
    </row>
    <row r="253" spans="1:6" ht="23.25" customHeight="1">
      <c r="A253" s="532" t="s">
        <v>106</v>
      </c>
      <c r="B253" s="532"/>
      <c r="C253" s="319">
        <f>C254-C252</f>
        <v>235752.3500000015</v>
      </c>
      <c r="D253" s="319">
        <v>80414</v>
      </c>
      <c r="E253" s="540"/>
      <c r="F253" s="319">
        <f>F254-F252</f>
        <v>3888817.710000038</v>
      </c>
    </row>
    <row r="254" spans="1:6" ht="23.25" customHeight="1">
      <c r="A254" s="532" t="s">
        <v>41</v>
      </c>
      <c r="B254" s="532"/>
      <c r="C254" s="319">
        <v>62283715.35</v>
      </c>
      <c r="D254" s="319">
        <f>SUM(D252:D253)</f>
        <v>55876961</v>
      </c>
      <c r="E254" s="541"/>
      <c r="F254" s="319">
        <v>1257732671.71</v>
      </c>
    </row>
    <row r="255" spans="1:6" ht="23.25" customHeight="1">
      <c r="A255" s="320"/>
      <c r="B255" s="293"/>
      <c r="C255" s="294"/>
      <c r="D255" s="294"/>
      <c r="E255" s="294"/>
      <c r="F255" s="294"/>
    </row>
    <row r="256" spans="1:6" ht="23.25" customHeight="1">
      <c r="A256" s="320"/>
      <c r="B256" s="293"/>
      <c r="C256" s="294"/>
      <c r="D256" s="294"/>
      <c r="E256" s="294"/>
      <c r="F256" s="294"/>
    </row>
    <row r="257" spans="1:6" ht="23.25" customHeight="1">
      <c r="A257" s="293" t="s">
        <v>269</v>
      </c>
      <c r="B257" s="293"/>
      <c r="C257" s="293"/>
      <c r="D257" s="293"/>
      <c r="E257" s="293"/>
      <c r="F257" s="294"/>
    </row>
    <row r="258" spans="1:6" ht="23.25" customHeight="1">
      <c r="A258" s="320"/>
      <c r="B258" s="293" t="s">
        <v>270</v>
      </c>
      <c r="C258" s="294"/>
      <c r="D258" s="294"/>
      <c r="E258" s="294"/>
      <c r="F258" s="294"/>
    </row>
    <row r="259" spans="1:6" ht="23.25" customHeight="1">
      <c r="A259" s="320"/>
      <c r="B259" s="293" t="s">
        <v>271</v>
      </c>
      <c r="C259" s="294"/>
      <c r="D259" s="294"/>
      <c r="E259" s="294"/>
      <c r="F259" s="294"/>
    </row>
    <row r="260" spans="1:6" ht="23.25" customHeight="1">
      <c r="A260" s="320"/>
      <c r="B260" s="293" t="s">
        <v>272</v>
      </c>
      <c r="C260" s="294"/>
      <c r="D260" s="294"/>
      <c r="E260" s="294"/>
      <c r="F260" s="294"/>
    </row>
    <row r="261" spans="1:6" ht="23.25" customHeight="1">
      <c r="A261" s="320"/>
      <c r="B261" s="293" t="s">
        <v>273</v>
      </c>
      <c r="C261" s="294"/>
      <c r="D261" s="294"/>
      <c r="E261" s="294"/>
      <c r="F261" s="294"/>
    </row>
    <row r="262" spans="1:6" ht="23.25" customHeight="1">
      <c r="A262" s="320"/>
      <c r="B262" s="293"/>
      <c r="C262" s="294"/>
      <c r="D262" s="294"/>
      <c r="E262" s="294"/>
      <c r="F262" s="294"/>
    </row>
    <row r="266" spans="1:6" ht="23.25" customHeight="1">
      <c r="A266" s="537" t="s">
        <v>43</v>
      </c>
      <c r="B266" s="537"/>
      <c r="C266" s="537"/>
      <c r="D266" s="537"/>
      <c r="E266" s="537"/>
      <c r="F266" s="537"/>
    </row>
    <row r="267" spans="1:6" ht="23.25" customHeight="1">
      <c r="A267" s="538" t="s">
        <v>45</v>
      </c>
      <c r="B267" s="538"/>
      <c r="C267" s="538"/>
      <c r="D267" s="538"/>
      <c r="E267" s="538"/>
      <c r="F267" s="538"/>
    </row>
    <row r="268" spans="1:6" ht="23.25" customHeight="1">
      <c r="A268" s="538" t="s">
        <v>288</v>
      </c>
      <c r="B268" s="538"/>
      <c r="C268" s="538"/>
      <c r="D268" s="538"/>
      <c r="E268" s="538"/>
      <c r="F268" s="538"/>
    </row>
    <row r="269" spans="1:6" ht="23.25" customHeight="1">
      <c r="A269" s="324"/>
      <c r="B269" s="325"/>
      <c r="C269" s="326"/>
      <c r="D269" s="326"/>
      <c r="E269" s="326"/>
      <c r="F269" s="326"/>
    </row>
    <row r="270" spans="1:6" ht="23.25" customHeight="1">
      <c r="A270" s="311" t="s">
        <v>46</v>
      </c>
      <c r="B270" s="312" t="s">
        <v>47</v>
      </c>
      <c r="C270" s="313" t="s">
        <v>48</v>
      </c>
      <c r="D270" s="314" t="s">
        <v>49</v>
      </c>
      <c r="E270" s="313"/>
      <c r="F270" s="313" t="s">
        <v>50</v>
      </c>
    </row>
    <row r="271" spans="1:6" ht="23.25" customHeight="1">
      <c r="A271" s="327">
        <v>1</v>
      </c>
      <c r="B271" s="328" t="s">
        <v>51</v>
      </c>
      <c r="C271" s="329">
        <v>4689463</v>
      </c>
      <c r="D271" s="329">
        <v>15312041</v>
      </c>
      <c r="E271" s="329" t="s">
        <v>52</v>
      </c>
      <c r="F271" s="329">
        <v>229613502</v>
      </c>
    </row>
    <row r="272" spans="1:6" ht="23.25" customHeight="1">
      <c r="A272" s="327">
        <v>2</v>
      </c>
      <c r="B272" s="328" t="s">
        <v>55</v>
      </c>
      <c r="C272" s="329">
        <v>22137344</v>
      </c>
      <c r="D272" s="329">
        <v>15898998</v>
      </c>
      <c r="E272" s="329" t="s">
        <v>52</v>
      </c>
      <c r="F272" s="329">
        <v>188369786</v>
      </c>
    </row>
    <row r="273" spans="1:6" ht="23.25" customHeight="1">
      <c r="A273" s="327">
        <v>3</v>
      </c>
      <c r="B273" s="328" t="s">
        <v>53</v>
      </c>
      <c r="C273" s="329">
        <v>9622402</v>
      </c>
      <c r="D273" s="329">
        <v>11516736</v>
      </c>
      <c r="E273" s="329" t="s">
        <v>54</v>
      </c>
      <c r="F273" s="329">
        <v>186500038</v>
      </c>
    </row>
    <row r="274" spans="1:6" ht="23.25" customHeight="1">
      <c r="A274" s="327">
        <v>4</v>
      </c>
      <c r="B274" s="328" t="s">
        <v>56</v>
      </c>
      <c r="C274" s="329">
        <v>343579</v>
      </c>
      <c r="D274" s="329">
        <v>191</v>
      </c>
      <c r="E274" s="329" t="s">
        <v>57</v>
      </c>
      <c r="F274" s="329">
        <v>162191640</v>
      </c>
    </row>
    <row r="275" spans="1:6" ht="23.25" customHeight="1">
      <c r="A275" s="327">
        <v>5</v>
      </c>
      <c r="B275" s="328" t="s">
        <v>58</v>
      </c>
      <c r="C275" s="329">
        <v>4747449</v>
      </c>
      <c r="D275" s="329">
        <v>6505626</v>
      </c>
      <c r="E275" s="329" t="s">
        <v>54</v>
      </c>
      <c r="F275" s="329">
        <v>90340439</v>
      </c>
    </row>
    <row r="276" spans="1:6" ht="23.25" customHeight="1">
      <c r="A276" s="327">
        <v>6</v>
      </c>
      <c r="B276" s="328" t="s">
        <v>59</v>
      </c>
      <c r="C276" s="329">
        <v>171000</v>
      </c>
      <c r="D276" s="329">
        <v>684</v>
      </c>
      <c r="E276" s="329" t="s">
        <v>218</v>
      </c>
      <c r="F276" s="329">
        <v>21162234</v>
      </c>
    </row>
    <row r="277" spans="1:6" ht="23.25" customHeight="1">
      <c r="A277" s="327">
        <v>7</v>
      </c>
      <c r="B277" s="328" t="s">
        <v>60</v>
      </c>
      <c r="C277" s="329">
        <v>83423</v>
      </c>
      <c r="D277" s="329">
        <v>5659</v>
      </c>
      <c r="E277" s="329" t="s">
        <v>52</v>
      </c>
      <c r="F277" s="329">
        <v>17409629</v>
      </c>
    </row>
    <row r="278" spans="1:6" ht="23.25" customHeight="1">
      <c r="A278" s="327">
        <v>8</v>
      </c>
      <c r="B278" s="328" t="s">
        <v>64</v>
      </c>
      <c r="C278" s="329">
        <v>216213</v>
      </c>
      <c r="D278" s="329">
        <v>233349</v>
      </c>
      <c r="E278" s="329" t="s">
        <v>54</v>
      </c>
      <c r="F278" s="329">
        <v>15725277</v>
      </c>
    </row>
    <row r="279" spans="1:6" ht="23.25" customHeight="1">
      <c r="A279" s="327">
        <v>9</v>
      </c>
      <c r="B279" s="328" t="s">
        <v>85</v>
      </c>
      <c r="C279" s="329">
        <v>304310</v>
      </c>
      <c r="D279" s="329">
        <v>313304</v>
      </c>
      <c r="E279" s="329" t="s">
        <v>54</v>
      </c>
      <c r="F279" s="329">
        <v>15351111</v>
      </c>
    </row>
    <row r="280" spans="1:6" ht="23.25" customHeight="1">
      <c r="A280" s="327">
        <v>10</v>
      </c>
      <c r="B280" s="328" t="s">
        <v>65</v>
      </c>
      <c r="C280" s="329">
        <v>122132</v>
      </c>
      <c r="D280" s="329">
        <v>9586</v>
      </c>
      <c r="E280" s="329" t="s">
        <v>52</v>
      </c>
      <c r="F280" s="329">
        <v>13142273</v>
      </c>
    </row>
    <row r="281" spans="1:6" ht="23.25" customHeight="1">
      <c r="A281" s="327">
        <v>11</v>
      </c>
      <c r="B281" s="328" t="s">
        <v>62</v>
      </c>
      <c r="C281" s="329">
        <v>1441750</v>
      </c>
      <c r="D281" s="329">
        <v>570984</v>
      </c>
      <c r="E281" s="329" t="s">
        <v>52</v>
      </c>
      <c r="F281" s="329">
        <v>11546251</v>
      </c>
    </row>
    <row r="282" spans="1:6" ht="23.25" customHeight="1">
      <c r="A282" s="327">
        <v>12</v>
      </c>
      <c r="B282" s="328" t="s">
        <v>63</v>
      </c>
      <c r="C282" s="329">
        <v>581255</v>
      </c>
      <c r="D282" s="329">
        <v>581255</v>
      </c>
      <c r="E282" s="329" t="s">
        <v>54</v>
      </c>
      <c r="F282" s="329">
        <v>11348933</v>
      </c>
    </row>
    <row r="283" spans="1:6" ht="23.25" customHeight="1">
      <c r="A283" s="327">
        <v>13</v>
      </c>
      <c r="B283" s="328" t="s">
        <v>68</v>
      </c>
      <c r="C283" s="329">
        <v>80688</v>
      </c>
      <c r="D283" s="329">
        <v>677</v>
      </c>
      <c r="E283" s="329" t="s">
        <v>52</v>
      </c>
      <c r="F283" s="329">
        <v>8655082</v>
      </c>
    </row>
    <row r="284" spans="1:6" ht="23.25" customHeight="1">
      <c r="A284" s="327">
        <v>14</v>
      </c>
      <c r="B284" s="328" t="s">
        <v>66</v>
      </c>
      <c r="C284" s="329">
        <v>62374</v>
      </c>
      <c r="D284" s="329">
        <v>2990</v>
      </c>
      <c r="E284" s="329" t="s">
        <v>52</v>
      </c>
      <c r="F284" s="329">
        <v>6983301</v>
      </c>
    </row>
    <row r="285" spans="1:6" ht="23.25" customHeight="1">
      <c r="A285" s="327">
        <v>15</v>
      </c>
      <c r="B285" s="328" t="s">
        <v>72</v>
      </c>
      <c r="C285" s="329">
        <v>471800</v>
      </c>
      <c r="D285" s="329">
        <v>411530</v>
      </c>
      <c r="E285" s="329" t="s">
        <v>52</v>
      </c>
      <c r="F285" s="329">
        <v>6794170</v>
      </c>
    </row>
    <row r="286" spans="1:6" ht="23.25" customHeight="1">
      <c r="A286" s="327">
        <v>16</v>
      </c>
      <c r="B286" s="328" t="s">
        <v>84</v>
      </c>
      <c r="C286" s="329">
        <v>16895</v>
      </c>
      <c r="D286" s="329">
        <v>181</v>
      </c>
      <c r="E286" s="329" t="s">
        <v>52</v>
      </c>
      <c r="F286" s="329">
        <v>5677355</v>
      </c>
    </row>
    <row r="287" spans="1:6" ht="23.25" customHeight="1">
      <c r="A287" s="327">
        <v>17</v>
      </c>
      <c r="B287" s="328" t="s">
        <v>67</v>
      </c>
      <c r="C287" s="329">
        <v>53180</v>
      </c>
      <c r="D287" s="329">
        <v>53909</v>
      </c>
      <c r="E287" s="329" t="s">
        <v>52</v>
      </c>
      <c r="F287" s="329">
        <v>4394076</v>
      </c>
    </row>
    <row r="288" spans="1:6" ht="23.25" customHeight="1">
      <c r="A288" s="327">
        <v>18</v>
      </c>
      <c r="B288" s="328" t="s">
        <v>71</v>
      </c>
      <c r="C288" s="329">
        <v>194093</v>
      </c>
      <c r="D288" s="329">
        <v>239625</v>
      </c>
      <c r="E288" s="329" t="s">
        <v>54</v>
      </c>
      <c r="F288" s="329">
        <v>3815890</v>
      </c>
    </row>
    <row r="289" spans="1:6" ht="23.25" customHeight="1">
      <c r="A289" s="327">
        <v>19</v>
      </c>
      <c r="B289" s="328" t="s">
        <v>78</v>
      </c>
      <c r="C289" s="329">
        <v>21090</v>
      </c>
      <c r="D289" s="329">
        <v>1</v>
      </c>
      <c r="E289" s="329" t="s">
        <v>57</v>
      </c>
      <c r="F289" s="329">
        <v>3146506</v>
      </c>
    </row>
    <row r="290" spans="1:6" ht="23.25" customHeight="1">
      <c r="A290" s="327">
        <v>20</v>
      </c>
      <c r="B290" s="328" t="s">
        <v>61</v>
      </c>
      <c r="C290" s="329">
        <v>15641</v>
      </c>
      <c r="D290" s="329">
        <v>145</v>
      </c>
      <c r="E290" s="329" t="s">
        <v>57</v>
      </c>
      <c r="F290" s="329">
        <v>3042632</v>
      </c>
    </row>
    <row r="291" spans="1:6" ht="23.25" customHeight="1">
      <c r="A291" s="327">
        <v>21</v>
      </c>
      <c r="B291" s="328" t="s">
        <v>74</v>
      </c>
      <c r="C291" s="329">
        <v>188180</v>
      </c>
      <c r="D291" s="329">
        <v>157917</v>
      </c>
      <c r="E291" s="329" t="s">
        <v>52</v>
      </c>
      <c r="F291" s="329">
        <v>2827914</v>
      </c>
    </row>
    <row r="292" spans="1:6" ht="23.25" customHeight="1">
      <c r="A292" s="327">
        <v>22</v>
      </c>
      <c r="B292" s="328" t="s">
        <v>75</v>
      </c>
      <c r="C292" s="329">
        <v>1255</v>
      </c>
      <c r="D292" s="329">
        <v>3299</v>
      </c>
      <c r="E292" s="329" t="s">
        <v>52</v>
      </c>
      <c r="F292" s="329">
        <v>2654838</v>
      </c>
    </row>
    <row r="293" spans="1:6" ht="23.25" customHeight="1">
      <c r="A293" s="327">
        <v>23</v>
      </c>
      <c r="B293" s="328" t="s">
        <v>296</v>
      </c>
      <c r="C293" s="329">
        <v>22000</v>
      </c>
      <c r="D293" s="329">
        <v>1</v>
      </c>
      <c r="E293" s="329" t="s">
        <v>69</v>
      </c>
      <c r="F293" s="329">
        <v>2446411</v>
      </c>
    </row>
    <row r="294" spans="1:6" ht="23.25" customHeight="1">
      <c r="A294" s="327">
        <v>24</v>
      </c>
      <c r="B294" s="328" t="s">
        <v>259</v>
      </c>
      <c r="C294" s="329">
        <v>400</v>
      </c>
      <c r="D294" s="329">
        <v>1</v>
      </c>
      <c r="E294" s="329" t="s">
        <v>69</v>
      </c>
      <c r="F294" s="329">
        <v>2212000</v>
      </c>
    </row>
    <row r="295" spans="1:6" ht="23.25" customHeight="1">
      <c r="A295" s="327">
        <v>25</v>
      </c>
      <c r="B295" s="328" t="s">
        <v>297</v>
      </c>
      <c r="C295" s="329">
        <v>10820</v>
      </c>
      <c r="D295" s="329">
        <v>1</v>
      </c>
      <c r="E295" s="329" t="s">
        <v>69</v>
      </c>
      <c r="F295" s="329">
        <v>2170987</v>
      </c>
    </row>
    <row r="296" spans="1:6" ht="23.25" customHeight="1">
      <c r="A296" s="327">
        <v>26</v>
      </c>
      <c r="B296" s="328" t="s">
        <v>73</v>
      </c>
      <c r="C296" s="329">
        <v>87700</v>
      </c>
      <c r="D296" s="329">
        <v>48400</v>
      </c>
      <c r="E296" s="329" t="s">
        <v>52</v>
      </c>
      <c r="F296" s="329">
        <v>2056100</v>
      </c>
    </row>
    <row r="297" spans="1:6" ht="23.25" customHeight="1">
      <c r="A297" s="327">
        <v>27</v>
      </c>
      <c r="B297" s="328" t="s">
        <v>79</v>
      </c>
      <c r="C297" s="329">
        <v>4638</v>
      </c>
      <c r="D297" s="329">
        <v>12611</v>
      </c>
      <c r="E297" s="329" t="s">
        <v>52</v>
      </c>
      <c r="F297" s="329">
        <v>1931650</v>
      </c>
    </row>
    <row r="298" spans="1:6" ht="23.25" customHeight="1">
      <c r="A298" s="327">
        <v>28</v>
      </c>
      <c r="B298" s="328" t="s">
        <v>298</v>
      </c>
      <c r="C298" s="329">
        <v>8640</v>
      </c>
      <c r="D298" s="329">
        <v>9</v>
      </c>
      <c r="E298" s="329" t="s">
        <v>52</v>
      </c>
      <c r="F298" s="329">
        <v>1815949</v>
      </c>
    </row>
    <row r="299" spans="1:6" ht="23.25" customHeight="1">
      <c r="A299" s="327">
        <v>29</v>
      </c>
      <c r="B299" s="328" t="s">
        <v>90</v>
      </c>
      <c r="C299" s="329">
        <v>7140</v>
      </c>
      <c r="D299" s="329">
        <v>1024</v>
      </c>
      <c r="E299" s="329" t="s">
        <v>57</v>
      </c>
      <c r="F299" s="329">
        <v>1655982</v>
      </c>
    </row>
    <row r="300" spans="1:6" ht="23.25" customHeight="1">
      <c r="A300" s="327">
        <v>30</v>
      </c>
      <c r="B300" s="328" t="s">
        <v>77</v>
      </c>
      <c r="C300" s="329">
        <v>39379</v>
      </c>
      <c r="D300" s="329">
        <v>2679</v>
      </c>
      <c r="E300" s="329" t="s">
        <v>52</v>
      </c>
      <c r="F300" s="329">
        <v>1604795</v>
      </c>
    </row>
    <row r="301" spans="1:6" ht="23.25" customHeight="1">
      <c r="A301" s="327">
        <v>31</v>
      </c>
      <c r="B301" s="328" t="s">
        <v>86</v>
      </c>
      <c r="C301" s="329">
        <v>33782</v>
      </c>
      <c r="D301" s="329">
        <v>3682</v>
      </c>
      <c r="E301" s="329" t="s">
        <v>52</v>
      </c>
      <c r="F301" s="329">
        <v>1598053</v>
      </c>
    </row>
    <row r="302" spans="1:6" ht="23.25" customHeight="1">
      <c r="A302" s="327">
        <v>32</v>
      </c>
      <c r="B302" s="328" t="s">
        <v>232</v>
      </c>
      <c r="C302" s="329">
        <v>5109</v>
      </c>
      <c r="D302" s="329">
        <v>86</v>
      </c>
      <c r="E302" s="329" t="s">
        <v>52</v>
      </c>
      <c r="F302" s="329">
        <v>1402321</v>
      </c>
    </row>
    <row r="303" spans="1:6" ht="23.25" customHeight="1">
      <c r="A303" s="327">
        <v>33</v>
      </c>
      <c r="B303" s="328" t="s">
        <v>83</v>
      </c>
      <c r="C303" s="329">
        <v>128000</v>
      </c>
      <c r="D303" s="329">
        <v>128000</v>
      </c>
      <c r="E303" s="329" t="s">
        <v>54</v>
      </c>
      <c r="F303" s="329">
        <v>1289060</v>
      </c>
    </row>
    <row r="304" spans="1:6" ht="23.25" customHeight="1">
      <c r="A304" s="327">
        <v>34</v>
      </c>
      <c r="B304" s="328" t="s">
        <v>88</v>
      </c>
      <c r="C304" s="329">
        <v>4213</v>
      </c>
      <c r="D304" s="329">
        <v>317</v>
      </c>
      <c r="E304" s="329" t="s">
        <v>52</v>
      </c>
      <c r="F304" s="329">
        <v>953914</v>
      </c>
    </row>
    <row r="305" spans="1:6" ht="23.25" customHeight="1">
      <c r="A305" s="327">
        <v>35</v>
      </c>
      <c r="B305" s="328" t="s">
        <v>70</v>
      </c>
      <c r="C305" s="329">
        <v>10115</v>
      </c>
      <c r="D305" s="329">
        <v>491</v>
      </c>
      <c r="E305" s="329" t="s">
        <v>52</v>
      </c>
      <c r="F305" s="329">
        <v>934350</v>
      </c>
    </row>
    <row r="306" spans="1:6" ht="23.25" customHeight="1">
      <c r="A306" s="327">
        <v>36</v>
      </c>
      <c r="B306" s="328" t="s">
        <v>235</v>
      </c>
      <c r="C306" s="329">
        <v>2200</v>
      </c>
      <c r="D306" s="329">
        <v>5</v>
      </c>
      <c r="E306" s="329" t="s">
        <v>52</v>
      </c>
      <c r="F306" s="329">
        <v>915000</v>
      </c>
    </row>
    <row r="307" spans="1:6" ht="23.25" customHeight="1">
      <c r="A307" s="327">
        <v>37</v>
      </c>
      <c r="B307" s="328" t="s">
        <v>299</v>
      </c>
      <c r="C307" s="329">
        <v>40000</v>
      </c>
      <c r="D307" s="329">
        <v>40</v>
      </c>
      <c r="E307" s="329" t="s">
        <v>52</v>
      </c>
      <c r="F307" s="329">
        <v>800000</v>
      </c>
    </row>
    <row r="308" spans="1:6" ht="23.25" customHeight="1">
      <c r="A308" s="327">
        <v>38</v>
      </c>
      <c r="B308" s="328" t="s">
        <v>93</v>
      </c>
      <c r="C308" s="329">
        <v>14352</v>
      </c>
      <c r="D308" s="329">
        <v>762000</v>
      </c>
      <c r="E308" s="329" t="s">
        <v>52</v>
      </c>
      <c r="F308" s="329">
        <v>764000</v>
      </c>
    </row>
    <row r="309" spans="1:6" ht="23.25" customHeight="1">
      <c r="A309" s="327">
        <v>39</v>
      </c>
      <c r="B309" s="328" t="s">
        <v>300</v>
      </c>
      <c r="C309" s="329">
        <v>1200</v>
      </c>
      <c r="D309" s="329">
        <v>5</v>
      </c>
      <c r="E309" s="329" t="s">
        <v>52</v>
      </c>
      <c r="F309" s="329">
        <v>746000</v>
      </c>
    </row>
    <row r="310" spans="1:6" ht="23.25" customHeight="1">
      <c r="A310" s="327">
        <v>40</v>
      </c>
      <c r="B310" s="328" t="s">
        <v>98</v>
      </c>
      <c r="C310" s="329">
        <v>4701</v>
      </c>
      <c r="D310" s="329">
        <v>1937</v>
      </c>
      <c r="E310" s="329" t="s">
        <v>52</v>
      </c>
      <c r="F310" s="329">
        <v>716495</v>
      </c>
    </row>
    <row r="311" spans="1:6" ht="23.25" customHeight="1">
      <c r="A311" s="327">
        <v>41</v>
      </c>
      <c r="B311" s="328" t="s">
        <v>87</v>
      </c>
      <c r="C311" s="329">
        <v>12370</v>
      </c>
      <c r="D311" s="329">
        <v>3</v>
      </c>
      <c r="E311" s="329" t="s">
        <v>52</v>
      </c>
      <c r="F311" s="329">
        <v>700000</v>
      </c>
    </row>
    <row r="312" spans="1:6" ht="23.25" customHeight="1">
      <c r="A312" s="327">
        <v>42</v>
      </c>
      <c r="B312" s="328" t="s">
        <v>301</v>
      </c>
      <c r="C312" s="329">
        <v>28500</v>
      </c>
      <c r="D312" s="329">
        <v>28500</v>
      </c>
      <c r="E312" s="329" t="s">
        <v>52</v>
      </c>
      <c r="F312" s="329">
        <v>646435</v>
      </c>
    </row>
    <row r="313" spans="1:6" ht="23.25" customHeight="1">
      <c r="A313" s="327">
        <v>43</v>
      </c>
      <c r="B313" s="328" t="s">
        <v>94</v>
      </c>
      <c r="C313" s="329">
        <v>29830</v>
      </c>
      <c r="D313" s="329">
        <v>29830</v>
      </c>
      <c r="E313" s="329" t="s">
        <v>54</v>
      </c>
      <c r="F313" s="329">
        <v>623447</v>
      </c>
    </row>
    <row r="314" spans="1:6" ht="23.25" customHeight="1">
      <c r="A314" s="327">
        <v>44</v>
      </c>
      <c r="B314" s="328" t="s">
        <v>233</v>
      </c>
      <c r="C314" s="329">
        <v>45000</v>
      </c>
      <c r="D314" s="329">
        <v>30300</v>
      </c>
      <c r="E314" s="329" t="s">
        <v>52</v>
      </c>
      <c r="F314" s="329">
        <v>512100</v>
      </c>
    </row>
    <row r="315" spans="1:6" ht="23.25" customHeight="1">
      <c r="A315" s="327">
        <v>45</v>
      </c>
      <c r="B315" s="328" t="s">
        <v>302</v>
      </c>
      <c r="C315" s="329">
        <v>557</v>
      </c>
      <c r="D315" s="329">
        <v>93</v>
      </c>
      <c r="E315" s="329" t="s">
        <v>52</v>
      </c>
      <c r="F315" s="329">
        <v>471260</v>
      </c>
    </row>
    <row r="316" spans="1:6" ht="23.25" customHeight="1">
      <c r="A316" s="327">
        <v>46</v>
      </c>
      <c r="B316" s="328" t="s">
        <v>263</v>
      </c>
      <c r="C316" s="329">
        <v>24000</v>
      </c>
      <c r="D316" s="329">
        <v>2400</v>
      </c>
      <c r="E316" s="329" t="s">
        <v>52</v>
      </c>
      <c r="F316" s="329">
        <v>384000</v>
      </c>
    </row>
    <row r="317" spans="1:6" ht="23.25" customHeight="1">
      <c r="A317" s="327">
        <v>47</v>
      </c>
      <c r="B317" s="328" t="s">
        <v>97</v>
      </c>
      <c r="C317" s="329">
        <v>913</v>
      </c>
      <c r="D317" s="329">
        <v>277</v>
      </c>
      <c r="E317" s="329" t="s">
        <v>52</v>
      </c>
      <c r="F317" s="329">
        <v>361626</v>
      </c>
    </row>
    <row r="318" spans="1:6" ht="23.25" customHeight="1">
      <c r="A318" s="327">
        <v>48</v>
      </c>
      <c r="B318" s="328" t="s">
        <v>96</v>
      </c>
      <c r="C318" s="329">
        <v>2444</v>
      </c>
      <c r="D318" s="329">
        <v>2520</v>
      </c>
      <c r="E318" s="329" t="s">
        <v>54</v>
      </c>
      <c r="F318" s="329">
        <v>326523</v>
      </c>
    </row>
    <row r="319" spans="1:6" ht="23.25" customHeight="1">
      <c r="A319" s="327">
        <v>49</v>
      </c>
      <c r="B319" s="328" t="s">
        <v>89</v>
      </c>
      <c r="C319" s="329">
        <v>722</v>
      </c>
      <c r="D319" s="329">
        <v>704</v>
      </c>
      <c r="E319" s="329" t="s">
        <v>69</v>
      </c>
      <c r="F319" s="329">
        <v>288246</v>
      </c>
    </row>
    <row r="320" spans="1:6" ht="23.25" customHeight="1">
      <c r="A320" s="327">
        <v>50</v>
      </c>
      <c r="B320" s="328" t="s">
        <v>303</v>
      </c>
      <c r="C320" s="329">
        <v>3700</v>
      </c>
      <c r="D320" s="329">
        <v>2</v>
      </c>
      <c r="E320" s="329" t="s">
        <v>52</v>
      </c>
      <c r="F320" s="329">
        <v>284619</v>
      </c>
    </row>
    <row r="321" spans="1:6" ht="23.25" customHeight="1">
      <c r="A321" s="531" t="s">
        <v>105</v>
      </c>
      <c r="B321" s="531"/>
      <c r="C321" s="330">
        <v>46137941</v>
      </c>
      <c r="D321" s="330">
        <v>52874605</v>
      </c>
      <c r="E321" s="330"/>
      <c r="F321" s="330">
        <v>1041304200</v>
      </c>
    </row>
    <row r="322" spans="1:6" ht="23.25" customHeight="1">
      <c r="A322" s="531" t="s">
        <v>106</v>
      </c>
      <c r="B322" s="531"/>
      <c r="C322" s="331">
        <f>C323-C321</f>
        <v>255637.45000000298</v>
      </c>
      <c r="D322" s="331">
        <v>85010</v>
      </c>
      <c r="E322" s="331"/>
      <c r="F322" s="331">
        <f>F323-F321</f>
        <v>5280644.669999957</v>
      </c>
    </row>
    <row r="323" spans="1:6" ht="23.25" customHeight="1">
      <c r="A323" s="531" t="s">
        <v>41</v>
      </c>
      <c r="B323" s="531"/>
      <c r="C323" s="331">
        <v>46393578.45</v>
      </c>
      <c r="D323" s="331">
        <f>SUM(D321:D322)</f>
        <v>52959615</v>
      </c>
      <c r="E323" s="331"/>
      <c r="F323" s="331">
        <v>1046584844.67</v>
      </c>
    </row>
    <row r="324" spans="1:6" ht="23.25" customHeight="1">
      <c r="A324" s="324"/>
      <c r="B324" s="325"/>
      <c r="C324" s="326"/>
      <c r="D324" s="326"/>
      <c r="E324" s="326"/>
      <c r="F324" s="326"/>
    </row>
    <row r="325" spans="1:6" ht="23.25" customHeight="1">
      <c r="A325" s="324"/>
      <c r="B325" s="325"/>
      <c r="C325" s="326"/>
      <c r="D325" s="326"/>
      <c r="E325" s="326"/>
      <c r="F325" s="326"/>
    </row>
    <row r="326" spans="1:6" ht="23.25" customHeight="1">
      <c r="A326" s="325" t="s">
        <v>304</v>
      </c>
      <c r="B326" s="325"/>
      <c r="C326" s="325"/>
      <c r="D326" s="325"/>
      <c r="E326" s="325"/>
      <c r="F326" s="325"/>
    </row>
    <row r="327" spans="1:6" ht="23.25" customHeight="1">
      <c r="A327" s="324"/>
      <c r="B327" s="325"/>
      <c r="C327" s="326"/>
      <c r="D327" s="326"/>
      <c r="E327" s="326"/>
      <c r="F327" s="326"/>
    </row>
    <row r="333" spans="1:6" ht="23.25" customHeight="1">
      <c r="A333" s="533" t="s">
        <v>43</v>
      </c>
      <c r="B333" s="533"/>
      <c r="C333" s="533"/>
      <c r="D333" s="533"/>
      <c r="E333" s="533"/>
      <c r="F333" s="533"/>
    </row>
    <row r="334" spans="1:6" ht="23.25" customHeight="1">
      <c r="A334" s="534" t="s">
        <v>45</v>
      </c>
      <c r="B334" s="534"/>
      <c r="C334" s="534"/>
      <c r="D334" s="534"/>
      <c r="E334" s="534"/>
      <c r="F334" s="534"/>
    </row>
    <row r="335" spans="1:6" ht="23.25" customHeight="1">
      <c r="A335" s="534" t="s">
        <v>320</v>
      </c>
      <c r="B335" s="534"/>
      <c r="C335" s="534"/>
      <c r="D335" s="534"/>
      <c r="E335" s="534"/>
      <c r="F335" s="534"/>
    </row>
    <row r="336" spans="1:6" ht="23.25" customHeight="1">
      <c r="A336" s="149"/>
      <c r="B336" s="149"/>
      <c r="C336" s="149"/>
      <c r="D336" s="149"/>
      <c r="E336" s="149"/>
      <c r="F336" s="149"/>
    </row>
    <row r="337" spans="1:6" ht="23.25" customHeight="1">
      <c r="A337" s="341" t="s">
        <v>46</v>
      </c>
      <c r="B337" s="342" t="s">
        <v>47</v>
      </c>
      <c r="C337" s="343" t="s">
        <v>48</v>
      </c>
      <c r="D337" s="343" t="s">
        <v>49</v>
      </c>
      <c r="E337" s="343"/>
      <c r="F337" s="343" t="s">
        <v>50</v>
      </c>
    </row>
    <row r="338" spans="1:6" ht="23.25" customHeight="1">
      <c r="A338" s="344">
        <v>1</v>
      </c>
      <c r="B338" s="39" t="s">
        <v>51</v>
      </c>
      <c r="C338" s="40">
        <v>5427929</v>
      </c>
      <c r="D338" s="40">
        <v>34640992</v>
      </c>
      <c r="E338" s="40" t="s">
        <v>52</v>
      </c>
      <c r="F338" s="40">
        <v>250472931</v>
      </c>
    </row>
    <row r="339" spans="1:6" ht="23.25" customHeight="1">
      <c r="A339" s="344">
        <v>2</v>
      </c>
      <c r="B339" s="39" t="s">
        <v>53</v>
      </c>
      <c r="C339" s="40">
        <v>11407679</v>
      </c>
      <c r="D339" s="40">
        <v>13658461</v>
      </c>
      <c r="E339" s="40" t="s">
        <v>54</v>
      </c>
      <c r="F339" s="40">
        <v>229779005</v>
      </c>
    </row>
    <row r="340" spans="1:6" ht="23.25" customHeight="1">
      <c r="A340" s="344">
        <v>3</v>
      </c>
      <c r="B340" s="39" t="s">
        <v>55</v>
      </c>
      <c r="C340" s="40">
        <v>26273224</v>
      </c>
      <c r="D340" s="40">
        <v>70232692</v>
      </c>
      <c r="E340" s="40" t="s">
        <v>52</v>
      </c>
      <c r="F340" s="40">
        <v>211129724</v>
      </c>
    </row>
    <row r="341" spans="1:6" ht="23.25" customHeight="1">
      <c r="A341" s="344">
        <v>4</v>
      </c>
      <c r="B341" s="39" t="s">
        <v>58</v>
      </c>
      <c r="C341" s="40">
        <v>5500560</v>
      </c>
      <c r="D341" s="40">
        <v>7530742</v>
      </c>
      <c r="E341" s="40" t="s">
        <v>54</v>
      </c>
      <c r="F341" s="40">
        <v>119383380</v>
      </c>
    </row>
    <row r="342" spans="1:6" ht="23.25" customHeight="1">
      <c r="A342" s="344">
        <v>5</v>
      </c>
      <c r="B342" s="39" t="s">
        <v>56</v>
      </c>
      <c r="C342" s="40">
        <v>263103</v>
      </c>
      <c r="D342" s="40">
        <v>149</v>
      </c>
      <c r="E342" s="40" t="s">
        <v>52</v>
      </c>
      <c r="F342" s="40">
        <v>109640331</v>
      </c>
    </row>
    <row r="343" spans="1:6" ht="23.25" customHeight="1">
      <c r="A343" s="344">
        <v>6</v>
      </c>
      <c r="B343" s="39" t="s">
        <v>60</v>
      </c>
      <c r="C343" s="40">
        <v>212723</v>
      </c>
      <c r="D343" s="40">
        <v>13855</v>
      </c>
      <c r="E343" s="40" t="s">
        <v>52</v>
      </c>
      <c r="F343" s="40">
        <v>41948822</v>
      </c>
    </row>
    <row r="344" spans="1:6" ht="23.25" customHeight="1">
      <c r="A344" s="344">
        <v>7</v>
      </c>
      <c r="B344" s="39" t="s">
        <v>68</v>
      </c>
      <c r="C344" s="40">
        <v>150793</v>
      </c>
      <c r="D344" s="40">
        <v>1259</v>
      </c>
      <c r="E344" s="40" t="s">
        <v>52</v>
      </c>
      <c r="F344" s="40">
        <v>16216883</v>
      </c>
    </row>
    <row r="345" spans="1:6" ht="23.25" customHeight="1">
      <c r="A345" s="344">
        <v>8</v>
      </c>
      <c r="B345" s="39" t="s">
        <v>63</v>
      </c>
      <c r="C345" s="40">
        <v>735150</v>
      </c>
      <c r="D345" s="40">
        <v>735150</v>
      </c>
      <c r="E345" s="40" t="s">
        <v>54</v>
      </c>
      <c r="F345" s="40">
        <v>15951132</v>
      </c>
    </row>
    <row r="346" spans="1:6" ht="23.25" customHeight="1">
      <c r="A346" s="344">
        <v>9</v>
      </c>
      <c r="B346" s="39" t="s">
        <v>90</v>
      </c>
      <c r="C346" s="40">
        <v>47928</v>
      </c>
      <c r="D346" s="40">
        <v>13028</v>
      </c>
      <c r="E346" s="40" t="s">
        <v>52</v>
      </c>
      <c r="F346" s="40">
        <v>15764951</v>
      </c>
    </row>
    <row r="347" spans="1:6" ht="23.25" customHeight="1">
      <c r="A347" s="344">
        <v>10</v>
      </c>
      <c r="B347" s="39" t="s">
        <v>64</v>
      </c>
      <c r="C347" s="40">
        <v>262043</v>
      </c>
      <c r="D347" s="40">
        <v>258694</v>
      </c>
      <c r="E347" s="40" t="s">
        <v>54</v>
      </c>
      <c r="F347" s="40">
        <v>15285896</v>
      </c>
    </row>
    <row r="348" spans="1:6" ht="23.25" customHeight="1">
      <c r="A348" s="344">
        <v>11</v>
      </c>
      <c r="B348" s="39" t="s">
        <v>62</v>
      </c>
      <c r="C348" s="40">
        <v>1507984</v>
      </c>
      <c r="D348" s="40">
        <v>549118</v>
      </c>
      <c r="E348" s="40" t="s">
        <v>52</v>
      </c>
      <c r="F348" s="40">
        <v>12251433</v>
      </c>
    </row>
    <row r="349" spans="1:6" ht="23.25" customHeight="1">
      <c r="A349" s="344">
        <v>12</v>
      </c>
      <c r="B349" s="39" t="s">
        <v>65</v>
      </c>
      <c r="C349" s="40">
        <v>99693</v>
      </c>
      <c r="D349" s="40">
        <v>8830</v>
      </c>
      <c r="E349" s="40" t="s">
        <v>52</v>
      </c>
      <c r="F349" s="40">
        <v>10565163</v>
      </c>
    </row>
    <row r="350" spans="1:6" ht="23.25" customHeight="1">
      <c r="A350" s="344">
        <v>13</v>
      </c>
      <c r="B350" s="39" t="s">
        <v>72</v>
      </c>
      <c r="C350" s="40">
        <v>669000</v>
      </c>
      <c r="D350" s="40">
        <v>633720</v>
      </c>
      <c r="E350" s="40" t="s">
        <v>52</v>
      </c>
      <c r="F350" s="40">
        <v>10064100</v>
      </c>
    </row>
    <row r="351" spans="1:6" ht="23.25" customHeight="1">
      <c r="A351" s="344">
        <v>14</v>
      </c>
      <c r="B351" s="39" t="s">
        <v>66</v>
      </c>
      <c r="C351" s="40">
        <v>74542</v>
      </c>
      <c r="D351" s="40">
        <v>3790</v>
      </c>
      <c r="E351" s="40" t="s">
        <v>52</v>
      </c>
      <c r="F351" s="40">
        <v>8258755</v>
      </c>
    </row>
    <row r="352" spans="1:6" ht="23.25" customHeight="1">
      <c r="A352" s="344">
        <v>15</v>
      </c>
      <c r="B352" s="39" t="s">
        <v>59</v>
      </c>
      <c r="C352" s="40">
        <v>57500</v>
      </c>
      <c r="D352" s="40">
        <v>230</v>
      </c>
      <c r="E352" s="40" t="s">
        <v>52</v>
      </c>
      <c r="F352" s="40">
        <v>7046404</v>
      </c>
    </row>
    <row r="353" spans="1:6" ht="23.25" customHeight="1">
      <c r="A353" s="344">
        <v>16</v>
      </c>
      <c r="B353" s="39" t="s">
        <v>67</v>
      </c>
      <c r="C353" s="40">
        <v>73388</v>
      </c>
      <c r="D353" s="40">
        <v>210665</v>
      </c>
      <c r="E353" s="40" t="s">
        <v>52</v>
      </c>
      <c r="F353" s="40">
        <v>6732649</v>
      </c>
    </row>
    <row r="354" spans="1:6" ht="23.25" customHeight="1">
      <c r="A354" s="344">
        <v>17</v>
      </c>
      <c r="B354" s="39" t="s">
        <v>84</v>
      </c>
      <c r="C354" s="40">
        <v>20790</v>
      </c>
      <c r="D354" s="40">
        <v>196</v>
      </c>
      <c r="E354" s="40" t="s">
        <v>52</v>
      </c>
      <c r="F354" s="40">
        <v>6235100</v>
      </c>
    </row>
    <row r="355" spans="1:6" ht="23.25" customHeight="1">
      <c r="A355" s="344">
        <v>18</v>
      </c>
      <c r="B355" s="39" t="s">
        <v>232</v>
      </c>
      <c r="C355" s="40">
        <v>21276</v>
      </c>
      <c r="D355" s="40">
        <v>119</v>
      </c>
      <c r="E355" s="40" t="s">
        <v>52</v>
      </c>
      <c r="F355" s="40">
        <v>4813255</v>
      </c>
    </row>
    <row r="356" spans="1:6" ht="23.25" customHeight="1">
      <c r="A356" s="344">
        <v>19</v>
      </c>
      <c r="B356" s="39" t="s">
        <v>71</v>
      </c>
      <c r="C356" s="40">
        <v>229572</v>
      </c>
      <c r="D356" s="40">
        <v>283425</v>
      </c>
      <c r="E356" s="40" t="s">
        <v>54</v>
      </c>
      <c r="F356" s="40">
        <v>4185623</v>
      </c>
    </row>
    <row r="357" spans="1:6" ht="23.25" customHeight="1">
      <c r="A357" s="344">
        <v>20</v>
      </c>
      <c r="B357" s="39" t="s">
        <v>88</v>
      </c>
      <c r="C357" s="40">
        <v>36594</v>
      </c>
      <c r="D357" s="40">
        <v>26750</v>
      </c>
      <c r="E357" s="40" t="s">
        <v>52</v>
      </c>
      <c r="F357" s="40">
        <v>4021589</v>
      </c>
    </row>
    <row r="358" spans="1:6" ht="23.25" customHeight="1">
      <c r="A358" s="344">
        <v>21</v>
      </c>
      <c r="B358" s="39" t="s">
        <v>75</v>
      </c>
      <c r="C358" s="40">
        <v>1462</v>
      </c>
      <c r="D358" s="40">
        <v>4735</v>
      </c>
      <c r="E358" s="40" t="s">
        <v>52</v>
      </c>
      <c r="F358" s="40">
        <v>3735890</v>
      </c>
    </row>
    <row r="359" spans="1:6" ht="23.25" customHeight="1">
      <c r="A359" s="344">
        <v>22</v>
      </c>
      <c r="B359" s="39" t="s">
        <v>74</v>
      </c>
      <c r="C359" s="40">
        <v>193335</v>
      </c>
      <c r="D359" s="40">
        <v>156225</v>
      </c>
      <c r="E359" s="40" t="s">
        <v>52</v>
      </c>
      <c r="F359" s="40">
        <v>3351502</v>
      </c>
    </row>
    <row r="360" spans="1:6" ht="23.25" customHeight="1">
      <c r="A360" s="344">
        <v>23</v>
      </c>
      <c r="B360" s="39" t="s">
        <v>83</v>
      </c>
      <c r="C360" s="40">
        <v>256000</v>
      </c>
      <c r="D360" s="40">
        <v>256000</v>
      </c>
      <c r="E360" s="40" t="s">
        <v>54</v>
      </c>
      <c r="F360" s="40">
        <v>3031096</v>
      </c>
    </row>
    <row r="361" spans="1:6" ht="23.25" customHeight="1">
      <c r="A361" s="344">
        <v>24</v>
      </c>
      <c r="B361" s="39" t="s">
        <v>79</v>
      </c>
      <c r="C361" s="40">
        <v>11771</v>
      </c>
      <c r="D361" s="40">
        <v>28977</v>
      </c>
      <c r="E361" s="40" t="s">
        <v>52</v>
      </c>
      <c r="F361" s="40">
        <v>2927980</v>
      </c>
    </row>
    <row r="362" spans="1:6" ht="23.25" customHeight="1">
      <c r="A362" s="344">
        <v>25</v>
      </c>
      <c r="B362" s="39" t="s">
        <v>70</v>
      </c>
      <c r="C362" s="40">
        <v>40750</v>
      </c>
      <c r="D362" s="40">
        <v>33178</v>
      </c>
      <c r="E362" s="40" t="s">
        <v>52</v>
      </c>
      <c r="F362" s="40">
        <v>2850844</v>
      </c>
    </row>
    <row r="363" spans="1:6" ht="23.25" customHeight="1">
      <c r="A363" s="344">
        <v>26</v>
      </c>
      <c r="B363" s="39" t="s">
        <v>77</v>
      </c>
      <c r="C363" s="40">
        <v>47623</v>
      </c>
      <c r="D363" s="40">
        <v>3332</v>
      </c>
      <c r="E363" s="40" t="s">
        <v>52</v>
      </c>
      <c r="F363" s="40">
        <v>2666229</v>
      </c>
    </row>
    <row r="364" spans="1:6" ht="23.25" customHeight="1">
      <c r="A364" s="344">
        <v>27</v>
      </c>
      <c r="B364" s="39" t="s">
        <v>73</v>
      </c>
      <c r="C364" s="40">
        <v>107270</v>
      </c>
      <c r="D364" s="40">
        <v>60470</v>
      </c>
      <c r="E364" s="40" t="s">
        <v>52</v>
      </c>
      <c r="F364" s="40">
        <v>2635520</v>
      </c>
    </row>
    <row r="365" spans="1:6" ht="23.25" customHeight="1">
      <c r="A365" s="344">
        <v>28</v>
      </c>
      <c r="B365" s="39" t="s">
        <v>86</v>
      </c>
      <c r="C365" s="40">
        <v>35901</v>
      </c>
      <c r="D365" s="40">
        <v>3513</v>
      </c>
      <c r="E365" s="40" t="s">
        <v>52</v>
      </c>
      <c r="F365" s="40">
        <v>2187414</v>
      </c>
    </row>
    <row r="366" spans="1:6" ht="23.25" customHeight="1">
      <c r="A366" s="344">
        <v>29</v>
      </c>
      <c r="B366" s="39" t="s">
        <v>321</v>
      </c>
      <c r="C366" s="40">
        <v>20000</v>
      </c>
      <c r="D366" s="40">
        <v>20000</v>
      </c>
      <c r="E366" s="40" t="s">
        <v>52</v>
      </c>
      <c r="F366" s="40">
        <v>1941024</v>
      </c>
    </row>
    <row r="367" spans="1:6" ht="23.25" customHeight="1">
      <c r="A367" s="344">
        <v>30</v>
      </c>
      <c r="B367" s="39" t="s">
        <v>98</v>
      </c>
      <c r="C367" s="40">
        <v>9387</v>
      </c>
      <c r="D367" s="40">
        <v>4341</v>
      </c>
      <c r="E367" s="40" t="s">
        <v>52</v>
      </c>
      <c r="F367" s="40">
        <v>1901740</v>
      </c>
    </row>
    <row r="368" spans="1:6" ht="23.25" customHeight="1">
      <c r="A368" s="344">
        <v>31</v>
      </c>
      <c r="B368" s="39" t="s">
        <v>61</v>
      </c>
      <c r="C368" s="40">
        <v>15757</v>
      </c>
      <c r="D368" s="40">
        <v>353</v>
      </c>
      <c r="E368" s="40" t="s">
        <v>69</v>
      </c>
      <c r="F368" s="40">
        <v>1821285</v>
      </c>
    </row>
    <row r="369" spans="1:6" ht="23.25" customHeight="1">
      <c r="A369" s="344">
        <v>32</v>
      </c>
      <c r="B369" s="39" t="s">
        <v>78</v>
      </c>
      <c r="C369" s="40">
        <v>6450</v>
      </c>
      <c r="D369" s="40">
        <v>2</v>
      </c>
      <c r="E369" s="40" t="s">
        <v>69</v>
      </c>
      <c r="F369" s="40">
        <v>1816000</v>
      </c>
    </row>
    <row r="370" spans="1:6" ht="23.25" customHeight="1">
      <c r="A370" s="344">
        <v>33</v>
      </c>
      <c r="B370" s="39" t="s">
        <v>85</v>
      </c>
      <c r="C370" s="40">
        <v>124161</v>
      </c>
      <c r="D370" s="40">
        <v>126697</v>
      </c>
      <c r="E370" s="40" t="s">
        <v>54</v>
      </c>
      <c r="F370" s="40">
        <v>1454479</v>
      </c>
    </row>
    <row r="371" spans="1:6" ht="23.25" customHeight="1">
      <c r="A371" s="344">
        <v>34</v>
      </c>
      <c r="B371" s="39" t="s">
        <v>93</v>
      </c>
      <c r="C371" s="40">
        <v>20015</v>
      </c>
      <c r="D371" s="40">
        <v>1730000</v>
      </c>
      <c r="E371" s="40" t="s">
        <v>52</v>
      </c>
      <c r="F371" s="40">
        <v>1267500</v>
      </c>
    </row>
    <row r="372" spans="1:6" ht="23.25" customHeight="1">
      <c r="A372" s="344">
        <v>35</v>
      </c>
      <c r="B372" s="39" t="s">
        <v>96</v>
      </c>
      <c r="C372" s="40">
        <v>11374</v>
      </c>
      <c r="D372" s="40">
        <v>11256</v>
      </c>
      <c r="E372" s="40" t="s">
        <v>54</v>
      </c>
      <c r="F372" s="40">
        <v>1228389</v>
      </c>
    </row>
    <row r="373" spans="1:6" ht="23.25" customHeight="1">
      <c r="A373" s="344">
        <v>36</v>
      </c>
      <c r="B373" s="39" t="s">
        <v>322</v>
      </c>
      <c r="C373" s="40">
        <v>23000</v>
      </c>
      <c r="D373" s="40">
        <v>23000</v>
      </c>
      <c r="E373" s="40" t="s">
        <v>54</v>
      </c>
      <c r="F373" s="40">
        <v>932200</v>
      </c>
    </row>
    <row r="374" spans="1:6" ht="23.25" customHeight="1">
      <c r="A374" s="344">
        <v>37</v>
      </c>
      <c r="B374" s="39" t="s">
        <v>89</v>
      </c>
      <c r="C374" s="40">
        <v>14759</v>
      </c>
      <c r="D374" s="40">
        <v>260</v>
      </c>
      <c r="E374" s="40" t="s">
        <v>52</v>
      </c>
      <c r="F374" s="40">
        <v>920116</v>
      </c>
    </row>
    <row r="375" spans="1:6" ht="23.25" customHeight="1">
      <c r="A375" s="344">
        <v>38</v>
      </c>
      <c r="B375" s="39" t="s">
        <v>323</v>
      </c>
      <c r="C375" s="40">
        <v>930</v>
      </c>
      <c r="D375" s="40">
        <v>30</v>
      </c>
      <c r="E375" s="40" t="s">
        <v>52</v>
      </c>
      <c r="F375" s="40">
        <v>857940</v>
      </c>
    </row>
    <row r="376" spans="1:6" ht="23.25" customHeight="1">
      <c r="A376" s="344">
        <v>39</v>
      </c>
      <c r="B376" s="39" t="s">
        <v>298</v>
      </c>
      <c r="C376" s="40">
        <v>4228</v>
      </c>
      <c r="D376" s="40">
        <v>4</v>
      </c>
      <c r="E376" s="40" t="s">
        <v>52</v>
      </c>
      <c r="F376" s="40">
        <v>776409</v>
      </c>
    </row>
    <row r="377" spans="1:6" ht="23.25" customHeight="1">
      <c r="A377" s="344">
        <v>40</v>
      </c>
      <c r="B377" s="39" t="s">
        <v>324</v>
      </c>
      <c r="C377" s="40">
        <v>28010</v>
      </c>
      <c r="D377" s="40">
        <v>8</v>
      </c>
      <c r="E377" s="40" t="s">
        <v>57</v>
      </c>
      <c r="F377" s="40">
        <v>675200</v>
      </c>
    </row>
    <row r="378" spans="1:6" ht="23.25" customHeight="1">
      <c r="A378" s="344">
        <v>41</v>
      </c>
      <c r="B378" s="39" t="s">
        <v>94</v>
      </c>
      <c r="C378" s="40">
        <v>29900</v>
      </c>
      <c r="D378" s="40">
        <v>29900</v>
      </c>
      <c r="E378" s="40" t="s">
        <v>325</v>
      </c>
      <c r="F378" s="40">
        <v>642850</v>
      </c>
    </row>
    <row r="379" spans="1:6" ht="23.25" customHeight="1">
      <c r="A379" s="344">
        <v>42</v>
      </c>
      <c r="B379" s="39" t="s">
        <v>299</v>
      </c>
      <c r="C379" s="40">
        <v>30000</v>
      </c>
      <c r="D379" s="40">
        <v>30</v>
      </c>
      <c r="E379" s="40" t="s">
        <v>52</v>
      </c>
      <c r="F379" s="40">
        <v>600000</v>
      </c>
    </row>
    <row r="380" spans="1:6" ht="23.25" customHeight="1">
      <c r="A380" s="344">
        <v>43</v>
      </c>
      <c r="B380" s="39" t="s">
        <v>205</v>
      </c>
      <c r="C380" s="40">
        <v>15000</v>
      </c>
      <c r="D380" s="40">
        <v>15000</v>
      </c>
      <c r="E380" s="40" t="s">
        <v>52</v>
      </c>
      <c r="F380" s="40">
        <v>510000</v>
      </c>
    </row>
    <row r="381" spans="1:6" ht="23.25" customHeight="1">
      <c r="A381" s="344">
        <v>44</v>
      </c>
      <c r="B381" s="39" t="s">
        <v>91</v>
      </c>
      <c r="C381" s="40">
        <v>262</v>
      </c>
      <c r="D381" s="40">
        <v>590</v>
      </c>
      <c r="E381" s="40" t="s">
        <v>52</v>
      </c>
      <c r="F381" s="40">
        <v>495212</v>
      </c>
    </row>
    <row r="382" spans="1:6" ht="23.25" customHeight="1">
      <c r="A382" s="344">
        <v>45</v>
      </c>
      <c r="B382" s="39" t="s">
        <v>326</v>
      </c>
      <c r="C382" s="40">
        <v>23000</v>
      </c>
      <c r="D382" s="40">
        <v>2300</v>
      </c>
      <c r="E382" s="40" t="s">
        <v>52</v>
      </c>
      <c r="F382" s="40">
        <v>483000</v>
      </c>
    </row>
    <row r="383" spans="1:6" ht="23.25" customHeight="1">
      <c r="A383" s="344">
        <v>46</v>
      </c>
      <c r="B383" s="39" t="s">
        <v>327</v>
      </c>
      <c r="C383" s="40">
        <v>6300</v>
      </c>
      <c r="D383" s="40">
        <v>350</v>
      </c>
      <c r="E383" s="40" t="s">
        <v>52</v>
      </c>
      <c r="F383" s="40">
        <v>472500</v>
      </c>
    </row>
    <row r="384" spans="1:6" ht="23.25" customHeight="1">
      <c r="A384" s="344">
        <v>47</v>
      </c>
      <c r="B384" s="39" t="s">
        <v>97</v>
      </c>
      <c r="C384" s="40">
        <v>961</v>
      </c>
      <c r="D384" s="40">
        <v>257</v>
      </c>
      <c r="E384" s="40" t="s">
        <v>52</v>
      </c>
      <c r="F384" s="40">
        <v>418276</v>
      </c>
    </row>
    <row r="385" spans="1:6" ht="23.25" customHeight="1">
      <c r="A385" s="344">
        <v>48</v>
      </c>
      <c r="B385" s="39" t="s">
        <v>263</v>
      </c>
      <c r="C385" s="40">
        <v>22000</v>
      </c>
      <c r="D385" s="40">
        <v>2200</v>
      </c>
      <c r="E385" s="40" t="s">
        <v>52</v>
      </c>
      <c r="F385" s="40">
        <v>352000</v>
      </c>
    </row>
    <row r="386" spans="1:6" ht="23.25" customHeight="1">
      <c r="A386" s="344">
        <v>49</v>
      </c>
      <c r="B386" s="39" t="s">
        <v>328</v>
      </c>
      <c r="C386" s="40">
        <v>500</v>
      </c>
      <c r="D386" s="40">
        <v>1</v>
      </c>
      <c r="E386" s="40" t="s">
        <v>52</v>
      </c>
      <c r="F386" s="40">
        <v>317033</v>
      </c>
    </row>
    <row r="387" spans="1:6" ht="23.25" customHeight="1">
      <c r="A387" s="344">
        <v>50</v>
      </c>
      <c r="B387" s="39" t="s">
        <v>87</v>
      </c>
      <c r="C387" s="40">
        <v>3650</v>
      </c>
      <c r="D387" s="40">
        <v>1</v>
      </c>
      <c r="E387" s="40" t="s">
        <v>69</v>
      </c>
      <c r="F387" s="40">
        <v>315000</v>
      </c>
    </row>
    <row r="388" spans="1:6" ht="23.25" customHeight="1">
      <c r="A388" s="535" t="s">
        <v>105</v>
      </c>
      <c r="B388" s="536"/>
      <c r="C388" s="42">
        <v>54175227</v>
      </c>
      <c r="D388" s="42">
        <v>131314875</v>
      </c>
      <c r="E388" s="42"/>
      <c r="F388" s="42">
        <v>1143331754</v>
      </c>
    </row>
    <row r="389" spans="1:6" ht="23.25" customHeight="1">
      <c r="A389" s="535" t="s">
        <v>106</v>
      </c>
      <c r="B389" s="536"/>
      <c r="C389" s="345">
        <v>2626544.3699999973</v>
      </c>
      <c r="D389" s="345">
        <v>189001</v>
      </c>
      <c r="E389" s="345"/>
      <c r="F389" s="345">
        <v>60864757.72000003</v>
      </c>
    </row>
    <row r="390" spans="1:6" ht="23.25" customHeight="1">
      <c r="A390" s="535" t="s">
        <v>41</v>
      </c>
      <c r="B390" s="536"/>
      <c r="C390" s="345">
        <v>56801771.37</v>
      </c>
      <c r="D390" s="345">
        <v>131503876</v>
      </c>
      <c r="E390" s="345"/>
      <c r="F390" s="345">
        <v>1204196511.72</v>
      </c>
    </row>
    <row r="391" spans="1:6" ht="23.25" customHeight="1">
      <c r="A391" s="149"/>
      <c r="B391" s="149"/>
      <c r="C391" s="149"/>
      <c r="D391" s="149"/>
      <c r="E391" s="149"/>
      <c r="F391" s="149"/>
    </row>
    <row r="392" spans="1:6" ht="23.25" customHeight="1">
      <c r="A392" s="149"/>
      <c r="B392" s="149"/>
      <c r="C392" s="149"/>
      <c r="D392" s="149"/>
      <c r="E392" s="149"/>
      <c r="F392" s="149"/>
    </row>
    <row r="393" spans="1:6" ht="23.25" customHeight="1">
      <c r="A393" s="50" t="s">
        <v>329</v>
      </c>
      <c r="B393" s="50"/>
      <c r="C393" s="50"/>
      <c r="D393" s="50"/>
      <c r="E393" s="346"/>
      <c r="F393" s="346"/>
    </row>
    <row r="394" spans="1:6" ht="23.25" customHeight="1">
      <c r="A394" s="50" t="s">
        <v>330</v>
      </c>
      <c r="B394" s="50" t="s">
        <v>331</v>
      </c>
      <c r="C394" s="50"/>
      <c r="D394" s="50"/>
      <c r="E394" s="149"/>
      <c r="F394" s="149"/>
    </row>
    <row r="395" spans="1:6" ht="23.25" customHeight="1">
      <c r="A395" s="50"/>
      <c r="B395" s="50" t="s">
        <v>332</v>
      </c>
      <c r="C395" s="50"/>
      <c r="D395" s="50"/>
      <c r="E395" s="149"/>
      <c r="F395" s="149"/>
    </row>
    <row r="396" spans="1:6" ht="23.25" customHeight="1">
      <c r="A396" s="50"/>
      <c r="B396" s="50" t="s">
        <v>333</v>
      </c>
      <c r="C396" s="50"/>
      <c r="D396" s="50"/>
      <c r="E396" s="149"/>
      <c r="F396" s="149"/>
    </row>
    <row r="397" spans="1:6" ht="23.25" customHeight="1">
      <c r="A397" s="149"/>
      <c r="B397" s="149"/>
      <c r="C397" s="149"/>
      <c r="D397" s="149"/>
      <c r="E397" s="149"/>
      <c r="F397" s="149"/>
    </row>
    <row r="398" spans="1:6" ht="23.25" customHeight="1">
      <c r="A398" s="149"/>
      <c r="B398" s="149"/>
      <c r="C398" s="149"/>
      <c r="D398" s="149"/>
      <c r="E398" s="149"/>
      <c r="F398" s="149"/>
    </row>
    <row r="399" spans="1:6" ht="23.25" customHeight="1">
      <c r="A399" s="350" t="s">
        <v>43</v>
      </c>
      <c r="B399" s="350"/>
      <c r="C399" s="350"/>
      <c r="D399" s="350"/>
      <c r="E399" s="350"/>
      <c r="F399" s="350"/>
    </row>
    <row r="400" spans="1:6" ht="23.25" customHeight="1">
      <c r="A400" s="351" t="s">
        <v>45</v>
      </c>
      <c r="B400" s="351"/>
      <c r="C400" s="351"/>
      <c r="D400" s="351"/>
      <c r="E400" s="351"/>
      <c r="F400" s="351"/>
    </row>
    <row r="401" spans="1:6" ht="23.25" customHeight="1">
      <c r="A401" s="351" t="s">
        <v>358</v>
      </c>
      <c r="B401" s="351"/>
      <c r="C401" s="351"/>
      <c r="D401" s="351"/>
      <c r="E401" s="351"/>
      <c r="F401" s="351"/>
    </row>
    <row r="402" spans="1:6" ht="23.25" customHeight="1">
      <c r="A402" s="352" t="s">
        <v>46</v>
      </c>
      <c r="B402" s="353" t="s">
        <v>4</v>
      </c>
      <c r="C402" s="354" t="s">
        <v>48</v>
      </c>
      <c r="D402" s="354" t="s">
        <v>49</v>
      </c>
      <c r="E402" s="354"/>
      <c r="F402" s="354" t="s">
        <v>50</v>
      </c>
    </row>
    <row r="403" spans="1:6" ht="23.25" customHeight="1">
      <c r="A403" s="355">
        <v>1</v>
      </c>
      <c r="B403" s="356" t="s">
        <v>53</v>
      </c>
      <c r="C403" s="357">
        <v>11357997</v>
      </c>
      <c r="D403" s="357">
        <v>13631599</v>
      </c>
      <c r="E403" s="357" t="s">
        <v>54</v>
      </c>
      <c r="F403" s="357">
        <v>233646226</v>
      </c>
    </row>
    <row r="404" spans="1:6" ht="23.25" customHeight="1">
      <c r="A404" s="355">
        <v>2</v>
      </c>
      <c r="B404" s="356" t="s">
        <v>51</v>
      </c>
      <c r="C404" s="357">
        <v>5219397</v>
      </c>
      <c r="D404" s="357">
        <v>33875859</v>
      </c>
      <c r="E404" s="357" t="s">
        <v>52</v>
      </c>
      <c r="F404" s="357">
        <v>220051657</v>
      </c>
    </row>
    <row r="405" spans="1:6" ht="23.25" customHeight="1">
      <c r="A405" s="355">
        <v>3</v>
      </c>
      <c r="B405" s="356" t="s">
        <v>55</v>
      </c>
      <c r="C405" s="357">
        <v>24886275</v>
      </c>
      <c r="D405" s="357">
        <v>57695791</v>
      </c>
      <c r="E405" s="357" t="s">
        <v>52</v>
      </c>
      <c r="F405" s="357">
        <v>199449509</v>
      </c>
    </row>
    <row r="406" spans="1:6" ht="23.25" customHeight="1">
      <c r="A406" s="355">
        <v>4</v>
      </c>
      <c r="B406" s="356" t="s">
        <v>56</v>
      </c>
      <c r="C406" s="357">
        <v>444261</v>
      </c>
      <c r="D406" s="357">
        <v>247</v>
      </c>
      <c r="E406" s="357" t="s">
        <v>57</v>
      </c>
      <c r="F406" s="357">
        <v>192769137</v>
      </c>
    </row>
    <row r="407" spans="1:6" ht="23.25" customHeight="1">
      <c r="A407" s="355">
        <v>5</v>
      </c>
      <c r="B407" s="356" t="s">
        <v>58</v>
      </c>
      <c r="C407" s="357">
        <v>6262081</v>
      </c>
      <c r="D407" s="357">
        <v>8434112</v>
      </c>
      <c r="E407" s="357" t="s">
        <v>54</v>
      </c>
      <c r="F407" s="357">
        <v>134871036</v>
      </c>
    </row>
    <row r="408" spans="1:6" ht="23.25" customHeight="1">
      <c r="A408" s="355">
        <v>6</v>
      </c>
      <c r="B408" s="356" t="s">
        <v>60</v>
      </c>
      <c r="C408" s="357">
        <v>109429</v>
      </c>
      <c r="D408" s="357">
        <v>6892</v>
      </c>
      <c r="E408" s="357" t="s">
        <v>52</v>
      </c>
      <c r="F408" s="357">
        <v>21414548</v>
      </c>
    </row>
    <row r="409" spans="1:6" ht="23.25" customHeight="1">
      <c r="A409" s="355">
        <v>7</v>
      </c>
      <c r="B409" s="356" t="s">
        <v>61</v>
      </c>
      <c r="C409" s="357">
        <v>57639</v>
      </c>
      <c r="D409" s="357">
        <v>945</v>
      </c>
      <c r="E409" s="357" t="s">
        <v>69</v>
      </c>
      <c r="F409" s="357">
        <v>17498235</v>
      </c>
    </row>
    <row r="410" spans="1:6" ht="23.25" customHeight="1">
      <c r="A410" s="355">
        <v>8</v>
      </c>
      <c r="B410" s="356" t="s">
        <v>64</v>
      </c>
      <c r="C410" s="357">
        <v>209559</v>
      </c>
      <c r="D410" s="357">
        <v>201561</v>
      </c>
      <c r="E410" s="357" t="s">
        <v>54</v>
      </c>
      <c r="F410" s="357">
        <v>15102516</v>
      </c>
    </row>
    <row r="411" spans="1:6" ht="23.25" customHeight="1">
      <c r="A411" s="355">
        <v>9</v>
      </c>
      <c r="B411" s="356" t="s">
        <v>68</v>
      </c>
      <c r="C411" s="357">
        <v>142286</v>
      </c>
      <c r="D411" s="357">
        <v>1054</v>
      </c>
      <c r="E411" s="357" t="s">
        <v>69</v>
      </c>
      <c r="F411" s="357">
        <v>14185162</v>
      </c>
    </row>
    <row r="412" spans="1:6" ht="23.25" customHeight="1">
      <c r="A412" s="355">
        <v>10</v>
      </c>
      <c r="B412" s="356" t="s">
        <v>72</v>
      </c>
      <c r="C412" s="357">
        <v>986500</v>
      </c>
      <c r="D412" s="357">
        <v>668980</v>
      </c>
      <c r="E412" s="357" t="s">
        <v>52</v>
      </c>
      <c r="F412" s="357">
        <v>13568825</v>
      </c>
    </row>
    <row r="413" spans="1:6" ht="23.25" customHeight="1">
      <c r="A413" s="355">
        <v>11</v>
      </c>
      <c r="B413" s="356" t="s">
        <v>75</v>
      </c>
      <c r="C413" s="357">
        <v>26813</v>
      </c>
      <c r="D413" s="357">
        <v>3138</v>
      </c>
      <c r="E413" s="357" t="s">
        <v>52</v>
      </c>
      <c r="F413" s="357">
        <v>13284842</v>
      </c>
    </row>
    <row r="414" spans="1:6" ht="23.25" customHeight="1">
      <c r="A414" s="355">
        <v>12</v>
      </c>
      <c r="B414" s="356" t="s">
        <v>62</v>
      </c>
      <c r="C414" s="357">
        <v>1727210</v>
      </c>
      <c r="D414" s="357">
        <v>692166</v>
      </c>
      <c r="E414" s="357" t="s">
        <v>52</v>
      </c>
      <c r="F414" s="357">
        <v>12999800</v>
      </c>
    </row>
    <row r="415" spans="1:6" ht="23.25" customHeight="1">
      <c r="A415" s="355">
        <v>13</v>
      </c>
      <c r="B415" s="356" t="s">
        <v>63</v>
      </c>
      <c r="C415" s="357">
        <v>493810</v>
      </c>
      <c r="D415" s="357">
        <v>486210</v>
      </c>
      <c r="E415" s="357" t="s">
        <v>54</v>
      </c>
      <c r="F415" s="357">
        <v>9502573</v>
      </c>
    </row>
    <row r="416" spans="1:6" ht="23.25" customHeight="1">
      <c r="A416" s="355">
        <v>14</v>
      </c>
      <c r="B416" s="356" t="s">
        <v>65</v>
      </c>
      <c r="C416" s="357">
        <v>87581</v>
      </c>
      <c r="D416" s="357">
        <v>7261</v>
      </c>
      <c r="E416" s="357" t="s">
        <v>52</v>
      </c>
      <c r="F416" s="357">
        <v>8270692</v>
      </c>
    </row>
    <row r="417" spans="1:6" ht="23.25" customHeight="1">
      <c r="A417" s="355">
        <v>15</v>
      </c>
      <c r="B417" s="356" t="s">
        <v>84</v>
      </c>
      <c r="C417" s="357">
        <v>22375</v>
      </c>
      <c r="D417" s="357">
        <v>490</v>
      </c>
      <c r="E417" s="357" t="s">
        <v>52</v>
      </c>
      <c r="F417" s="357">
        <v>7141365</v>
      </c>
    </row>
    <row r="418" spans="1:6" ht="23.25" customHeight="1">
      <c r="A418" s="355">
        <v>16</v>
      </c>
      <c r="B418" s="356" t="s">
        <v>66</v>
      </c>
      <c r="C418" s="357">
        <v>56565</v>
      </c>
      <c r="D418" s="357">
        <v>2855</v>
      </c>
      <c r="E418" s="357" t="s">
        <v>52</v>
      </c>
      <c r="F418" s="357">
        <v>6111025</v>
      </c>
    </row>
    <row r="419" spans="1:6" ht="23.25" customHeight="1">
      <c r="A419" s="355">
        <v>17</v>
      </c>
      <c r="B419" s="358" t="s">
        <v>78</v>
      </c>
      <c r="C419" s="357">
        <v>30765</v>
      </c>
      <c r="D419" s="357">
        <v>4</v>
      </c>
      <c r="E419" s="357" t="s">
        <v>57</v>
      </c>
      <c r="F419" s="357">
        <v>5875232</v>
      </c>
    </row>
    <row r="420" spans="1:6" ht="23.25" customHeight="1">
      <c r="A420" s="355">
        <v>18</v>
      </c>
      <c r="B420" s="356" t="s">
        <v>67</v>
      </c>
      <c r="C420" s="357">
        <v>39997</v>
      </c>
      <c r="D420" s="357">
        <v>139124</v>
      </c>
      <c r="E420" s="357" t="s">
        <v>52</v>
      </c>
      <c r="F420" s="357">
        <v>5467965</v>
      </c>
    </row>
    <row r="421" spans="1:6" ht="23.25" customHeight="1">
      <c r="A421" s="355">
        <v>19</v>
      </c>
      <c r="B421" s="356" t="s">
        <v>71</v>
      </c>
      <c r="C421" s="357">
        <v>161517</v>
      </c>
      <c r="D421" s="357">
        <v>199408</v>
      </c>
      <c r="E421" s="357" t="s">
        <v>54</v>
      </c>
      <c r="F421" s="357">
        <v>3271542</v>
      </c>
    </row>
    <row r="422" spans="1:6" ht="23.25" customHeight="1">
      <c r="A422" s="355">
        <v>20</v>
      </c>
      <c r="B422" s="356" t="s">
        <v>359</v>
      </c>
      <c r="C422" s="357">
        <v>1275</v>
      </c>
      <c r="D422" s="357">
        <v>204000</v>
      </c>
      <c r="E422" s="357" t="s">
        <v>52</v>
      </c>
      <c r="F422" s="357">
        <v>3060000</v>
      </c>
    </row>
    <row r="423" spans="1:6" ht="23.25" customHeight="1">
      <c r="A423" s="355">
        <v>21</v>
      </c>
      <c r="B423" s="356" t="s">
        <v>85</v>
      </c>
      <c r="C423" s="357">
        <v>219054</v>
      </c>
      <c r="D423" s="357">
        <v>229793</v>
      </c>
      <c r="E423" s="357" t="s">
        <v>54</v>
      </c>
      <c r="F423" s="357">
        <v>2862292</v>
      </c>
    </row>
    <row r="424" spans="1:6" ht="23.25" customHeight="1">
      <c r="A424" s="355">
        <v>22</v>
      </c>
      <c r="B424" s="356" t="s">
        <v>74</v>
      </c>
      <c r="C424" s="357">
        <v>193532</v>
      </c>
      <c r="D424" s="357">
        <v>171048</v>
      </c>
      <c r="E424" s="357" t="s">
        <v>52</v>
      </c>
      <c r="F424" s="357">
        <v>2388502</v>
      </c>
    </row>
    <row r="425" spans="1:6" ht="23.25" customHeight="1">
      <c r="A425" s="355">
        <v>23</v>
      </c>
      <c r="B425" s="356" t="s">
        <v>88</v>
      </c>
      <c r="C425" s="357">
        <v>23597</v>
      </c>
      <c r="D425" s="357">
        <v>16002</v>
      </c>
      <c r="E425" s="357" t="s">
        <v>52</v>
      </c>
      <c r="F425" s="357">
        <v>2165040</v>
      </c>
    </row>
    <row r="426" spans="1:6" ht="23.25" customHeight="1">
      <c r="A426" s="355">
        <v>24</v>
      </c>
      <c r="B426" s="356" t="s">
        <v>79</v>
      </c>
      <c r="C426" s="357">
        <v>1238</v>
      </c>
      <c r="D426" s="357">
        <v>12740</v>
      </c>
      <c r="E426" s="357" t="s">
        <v>52</v>
      </c>
      <c r="F426" s="357">
        <v>1856487</v>
      </c>
    </row>
    <row r="427" spans="1:6" ht="23.25" customHeight="1">
      <c r="A427" s="355">
        <v>25</v>
      </c>
      <c r="B427" s="356" t="s">
        <v>232</v>
      </c>
      <c r="C427" s="357">
        <v>7545</v>
      </c>
      <c r="D427" s="357">
        <v>5063</v>
      </c>
      <c r="E427" s="357" t="s">
        <v>52</v>
      </c>
      <c r="F427" s="357">
        <v>1849317</v>
      </c>
    </row>
    <row r="428" spans="1:6" ht="23.25" customHeight="1">
      <c r="A428" s="355">
        <v>26</v>
      </c>
      <c r="B428" s="356" t="s">
        <v>83</v>
      </c>
      <c r="C428" s="357">
        <v>160000</v>
      </c>
      <c r="D428" s="357">
        <v>160000</v>
      </c>
      <c r="E428" s="357" t="s">
        <v>54</v>
      </c>
      <c r="F428" s="357">
        <v>1827827</v>
      </c>
    </row>
    <row r="429" spans="1:6" ht="23.25" customHeight="1">
      <c r="A429" s="355">
        <v>27</v>
      </c>
      <c r="B429" s="356" t="s">
        <v>77</v>
      </c>
      <c r="C429" s="357">
        <v>45451</v>
      </c>
      <c r="D429" s="357">
        <v>3573</v>
      </c>
      <c r="E429" s="357" t="s">
        <v>52</v>
      </c>
      <c r="F429" s="357">
        <v>1800045</v>
      </c>
    </row>
    <row r="430" spans="1:6" ht="23.25" customHeight="1">
      <c r="A430" s="355">
        <v>28</v>
      </c>
      <c r="B430" s="356" t="s">
        <v>73</v>
      </c>
      <c r="C430" s="357">
        <v>62040</v>
      </c>
      <c r="D430" s="357">
        <v>47490</v>
      </c>
      <c r="E430" s="357" t="s">
        <v>52</v>
      </c>
      <c r="F430" s="357">
        <v>1763540</v>
      </c>
    </row>
    <row r="431" spans="1:6" ht="23.25" customHeight="1">
      <c r="A431" s="355">
        <v>29</v>
      </c>
      <c r="B431" s="356" t="s">
        <v>86</v>
      </c>
      <c r="C431" s="357">
        <v>28011</v>
      </c>
      <c r="D431" s="357">
        <v>4290</v>
      </c>
      <c r="E431" s="357" t="s">
        <v>52</v>
      </c>
      <c r="F431" s="357">
        <v>1682072</v>
      </c>
    </row>
    <row r="432" spans="1:6" ht="23.25" customHeight="1">
      <c r="A432" s="355">
        <v>30</v>
      </c>
      <c r="B432" s="356" t="s">
        <v>90</v>
      </c>
      <c r="C432" s="357">
        <v>34869</v>
      </c>
      <c r="D432" s="357">
        <v>33588</v>
      </c>
      <c r="E432" s="357" t="s">
        <v>52</v>
      </c>
      <c r="F432" s="357">
        <v>1645491</v>
      </c>
    </row>
    <row r="433" spans="1:6" ht="23.25" customHeight="1">
      <c r="A433" s="355">
        <v>31</v>
      </c>
      <c r="B433" s="356" t="s">
        <v>70</v>
      </c>
      <c r="C433" s="357">
        <v>18395</v>
      </c>
      <c r="D433" s="357">
        <v>6955</v>
      </c>
      <c r="E433" s="357" t="s">
        <v>52</v>
      </c>
      <c r="F433" s="357">
        <v>1641785</v>
      </c>
    </row>
    <row r="434" spans="1:6" ht="23.25" customHeight="1">
      <c r="A434" s="355">
        <v>32</v>
      </c>
      <c r="B434" s="356" t="s">
        <v>360</v>
      </c>
      <c r="C434" s="357">
        <v>185000</v>
      </c>
      <c r="D434" s="357">
        <v>185000</v>
      </c>
      <c r="E434" s="357" t="s">
        <v>52</v>
      </c>
      <c r="F434" s="357">
        <v>1605000</v>
      </c>
    </row>
    <row r="435" spans="1:6" ht="23.25" customHeight="1">
      <c r="A435" s="355">
        <v>33</v>
      </c>
      <c r="B435" s="356" t="s">
        <v>323</v>
      </c>
      <c r="C435" s="357">
        <v>1240</v>
      </c>
      <c r="D435" s="357">
        <v>40</v>
      </c>
      <c r="E435" s="357" t="s">
        <v>52</v>
      </c>
      <c r="F435" s="357">
        <v>1143920</v>
      </c>
    </row>
    <row r="436" spans="1:6" ht="23.25" customHeight="1">
      <c r="A436" s="355">
        <v>34</v>
      </c>
      <c r="B436" s="356" t="s">
        <v>98</v>
      </c>
      <c r="C436" s="357">
        <v>7576</v>
      </c>
      <c r="D436" s="357">
        <v>3762</v>
      </c>
      <c r="E436" s="357" t="s">
        <v>52</v>
      </c>
      <c r="F436" s="357">
        <v>966120</v>
      </c>
    </row>
    <row r="437" spans="1:6" ht="23.25" customHeight="1">
      <c r="A437" s="355">
        <v>35</v>
      </c>
      <c r="B437" s="356" t="s">
        <v>228</v>
      </c>
      <c r="C437" s="357">
        <v>10900</v>
      </c>
      <c r="D437" s="357">
        <v>55</v>
      </c>
      <c r="E437" s="357" t="s">
        <v>54</v>
      </c>
      <c r="F437" s="357">
        <v>782500</v>
      </c>
    </row>
    <row r="438" spans="1:6" ht="23.25" customHeight="1">
      <c r="A438" s="355">
        <v>36</v>
      </c>
      <c r="B438" s="356" t="s">
        <v>89</v>
      </c>
      <c r="C438" s="357">
        <v>1345</v>
      </c>
      <c r="D438" s="357">
        <v>321</v>
      </c>
      <c r="E438" s="357" t="s">
        <v>52</v>
      </c>
      <c r="F438" s="357">
        <v>742404</v>
      </c>
    </row>
    <row r="439" spans="1:6" ht="23.25" customHeight="1">
      <c r="A439" s="355">
        <v>37</v>
      </c>
      <c r="B439" s="356" t="s">
        <v>94</v>
      </c>
      <c r="C439" s="357">
        <v>29760</v>
      </c>
      <c r="D439" s="357">
        <v>29760</v>
      </c>
      <c r="E439" s="357" t="s">
        <v>54</v>
      </c>
      <c r="F439" s="357">
        <v>639840</v>
      </c>
    </row>
    <row r="440" spans="1:6" ht="23.25" customHeight="1">
      <c r="A440" s="355">
        <v>38</v>
      </c>
      <c r="B440" s="356" t="s">
        <v>267</v>
      </c>
      <c r="C440" s="357">
        <v>35000</v>
      </c>
      <c r="D440" s="357">
        <v>35000</v>
      </c>
      <c r="E440" s="357" t="s">
        <v>52</v>
      </c>
      <c r="F440" s="357">
        <v>623000</v>
      </c>
    </row>
    <row r="441" spans="1:6" ht="23.25" customHeight="1">
      <c r="A441" s="355">
        <v>39</v>
      </c>
      <c r="B441" s="358" t="s">
        <v>361</v>
      </c>
      <c r="C441" s="357">
        <v>4400</v>
      </c>
      <c r="D441" s="357">
        <v>2</v>
      </c>
      <c r="E441" s="357" t="s">
        <v>52</v>
      </c>
      <c r="F441" s="357">
        <v>614950</v>
      </c>
    </row>
    <row r="442" spans="1:6" ht="23.25" customHeight="1">
      <c r="A442" s="355">
        <v>40</v>
      </c>
      <c r="B442" s="358" t="s">
        <v>87</v>
      </c>
      <c r="C442" s="357">
        <v>8840</v>
      </c>
      <c r="D442" s="357">
        <v>2</v>
      </c>
      <c r="E442" s="357" t="s">
        <v>57</v>
      </c>
      <c r="F442" s="357">
        <v>610000</v>
      </c>
    </row>
    <row r="443" spans="1:6" ht="23.25" customHeight="1">
      <c r="A443" s="355">
        <v>41</v>
      </c>
      <c r="B443" s="356" t="s">
        <v>96</v>
      </c>
      <c r="C443" s="357">
        <v>6669</v>
      </c>
      <c r="D443" s="357">
        <v>7180</v>
      </c>
      <c r="E443" s="357" t="s">
        <v>54</v>
      </c>
      <c r="F443" s="357">
        <v>549825</v>
      </c>
    </row>
    <row r="444" spans="1:6" ht="23.25" customHeight="1">
      <c r="A444" s="355">
        <v>42</v>
      </c>
      <c r="B444" s="356" t="s">
        <v>93</v>
      </c>
      <c r="C444" s="357">
        <v>8376</v>
      </c>
      <c r="D444" s="357">
        <v>720000</v>
      </c>
      <c r="E444" s="357" t="s">
        <v>52</v>
      </c>
      <c r="F444" s="357">
        <v>545000</v>
      </c>
    </row>
    <row r="445" spans="1:6" ht="23.25" customHeight="1">
      <c r="A445" s="355">
        <v>43</v>
      </c>
      <c r="B445" s="356" t="s">
        <v>362</v>
      </c>
      <c r="C445" s="357">
        <v>320000</v>
      </c>
      <c r="D445" s="357">
        <v>550000</v>
      </c>
      <c r="E445" s="357" t="s">
        <v>52</v>
      </c>
      <c r="F445" s="357">
        <v>520000</v>
      </c>
    </row>
    <row r="446" spans="1:6" ht="23.25" customHeight="1">
      <c r="A446" s="355">
        <v>44</v>
      </c>
      <c r="B446" s="356" t="s">
        <v>205</v>
      </c>
      <c r="C446" s="357">
        <v>15000</v>
      </c>
      <c r="D446" s="357">
        <v>15000</v>
      </c>
      <c r="E446" s="357" t="s">
        <v>52</v>
      </c>
      <c r="F446" s="357">
        <v>510000</v>
      </c>
    </row>
    <row r="447" spans="1:6" ht="23.25" customHeight="1">
      <c r="A447" s="355">
        <v>45</v>
      </c>
      <c r="B447" s="356" t="s">
        <v>100</v>
      </c>
      <c r="C447" s="357">
        <v>3600</v>
      </c>
      <c r="D447" s="357">
        <v>3</v>
      </c>
      <c r="E447" s="357" t="s">
        <v>52</v>
      </c>
      <c r="F447" s="357">
        <v>482967</v>
      </c>
    </row>
    <row r="448" spans="1:6" ht="23.25" customHeight="1">
      <c r="A448" s="355">
        <v>46</v>
      </c>
      <c r="B448" s="356" t="s">
        <v>326</v>
      </c>
      <c r="C448" s="357">
        <v>21000</v>
      </c>
      <c r="D448" s="357">
        <v>2100</v>
      </c>
      <c r="E448" s="357" t="s">
        <v>52</v>
      </c>
      <c r="F448" s="357">
        <v>441000</v>
      </c>
    </row>
    <row r="449" spans="1:6" ht="23.25" customHeight="1">
      <c r="A449" s="355">
        <v>47</v>
      </c>
      <c r="B449" s="356" t="s">
        <v>233</v>
      </c>
      <c r="C449" s="357">
        <v>90020</v>
      </c>
      <c r="D449" s="357">
        <v>3002</v>
      </c>
      <c r="E449" s="357" t="s">
        <v>52</v>
      </c>
      <c r="F449" s="357">
        <v>423046</v>
      </c>
    </row>
    <row r="450" spans="1:6" ht="23.25" customHeight="1">
      <c r="A450" s="355">
        <v>48</v>
      </c>
      <c r="B450" s="356" t="s">
        <v>299</v>
      </c>
      <c r="C450" s="357">
        <v>20000</v>
      </c>
      <c r="D450" s="357">
        <v>20</v>
      </c>
      <c r="E450" s="357" t="s">
        <v>52</v>
      </c>
      <c r="F450" s="357">
        <v>400000</v>
      </c>
    </row>
    <row r="451" spans="1:6" ht="23.25" customHeight="1">
      <c r="A451" s="355">
        <v>49</v>
      </c>
      <c r="B451" s="356" t="s">
        <v>204</v>
      </c>
      <c r="C451" s="357">
        <v>813</v>
      </c>
      <c r="D451" s="357">
        <v>781</v>
      </c>
      <c r="E451" s="357" t="s">
        <v>52</v>
      </c>
      <c r="F451" s="357">
        <v>385839</v>
      </c>
    </row>
    <row r="452" spans="1:6" ht="23.25" customHeight="1">
      <c r="A452" s="355">
        <v>50</v>
      </c>
      <c r="B452" s="356" t="s">
        <v>97</v>
      </c>
      <c r="C452" s="357">
        <v>1112</v>
      </c>
      <c r="D452" s="357">
        <v>227</v>
      </c>
      <c r="E452" s="357" t="s">
        <v>52</v>
      </c>
      <c r="F452" s="357">
        <v>365930</v>
      </c>
    </row>
    <row r="453" spans="1:6" ht="23.25" customHeight="1">
      <c r="A453" s="359" t="s">
        <v>105</v>
      </c>
      <c r="B453" s="359"/>
      <c r="C453" s="360">
        <f>SUM(C403:C452)</f>
        <v>53887715</v>
      </c>
      <c r="D453" s="360">
        <f>SUM(D403:D452)</f>
        <v>118494493</v>
      </c>
      <c r="E453" s="360"/>
      <c r="F453" s="360">
        <f>SUM(F403:F452)</f>
        <v>1171375626</v>
      </c>
    </row>
    <row r="454" spans="1:6" ht="23.25" customHeight="1">
      <c r="A454" s="359" t="s">
        <v>106</v>
      </c>
      <c r="B454" s="359"/>
      <c r="C454" s="361">
        <f>C455-C453</f>
        <v>188954.6700000018</v>
      </c>
      <c r="D454" s="361">
        <v>51375</v>
      </c>
      <c r="E454" s="361"/>
      <c r="F454" s="361">
        <f>F455-F453</f>
        <v>10771342.789999962</v>
      </c>
    </row>
    <row r="455" spans="1:6" ht="23.25" customHeight="1">
      <c r="A455" s="359" t="s">
        <v>41</v>
      </c>
      <c r="B455" s="359"/>
      <c r="C455" s="361">
        <v>54076669.67</v>
      </c>
      <c r="D455" s="361">
        <f>SUM(D453:D454)</f>
        <v>118545868</v>
      </c>
      <c r="E455" s="361"/>
      <c r="F455" s="361">
        <v>1182146968.79</v>
      </c>
    </row>
    <row r="456" spans="1:6" ht="23.25" customHeight="1">
      <c r="A456" s="362"/>
      <c r="B456" s="363"/>
      <c r="C456" s="364"/>
      <c r="D456" s="364"/>
      <c r="E456" s="364"/>
      <c r="F456" s="364"/>
    </row>
    <row r="457" spans="1:6" ht="23.25" customHeight="1">
      <c r="A457" s="362"/>
      <c r="B457" s="363"/>
      <c r="C457" s="364"/>
      <c r="D457" s="364"/>
      <c r="E457" s="364"/>
      <c r="F457" s="364"/>
    </row>
    <row r="458" spans="1:6" ht="23.25" customHeight="1">
      <c r="A458" s="363" t="s">
        <v>363</v>
      </c>
      <c r="B458" s="363"/>
      <c r="C458" s="363"/>
      <c r="D458" s="363"/>
      <c r="E458" s="363"/>
      <c r="F458" s="363"/>
    </row>
    <row r="459" spans="1:6" ht="23.25" customHeight="1">
      <c r="A459" s="362"/>
      <c r="B459" s="363" t="s">
        <v>364</v>
      </c>
      <c r="C459" s="364"/>
      <c r="D459" s="364"/>
      <c r="E459" s="364"/>
      <c r="F459" s="364"/>
    </row>
    <row r="460" spans="1:6" ht="23.25" customHeight="1">
      <c r="A460" s="362"/>
      <c r="B460" s="363" t="s">
        <v>365</v>
      </c>
      <c r="C460" s="364"/>
      <c r="D460" s="364"/>
      <c r="E460" s="364"/>
      <c r="F460" s="364"/>
    </row>
    <row r="461" spans="1:6" ht="23.25" customHeight="1">
      <c r="A461" s="362"/>
      <c r="B461" s="363" t="s">
        <v>366</v>
      </c>
      <c r="C461" s="364"/>
      <c r="D461" s="364"/>
      <c r="E461" s="364"/>
      <c r="F461" s="364"/>
    </row>
    <row r="462" spans="1:6" ht="23.25" customHeight="1">
      <c r="A462" s="362"/>
      <c r="B462" s="363"/>
      <c r="C462" s="364"/>
      <c r="D462" s="364"/>
      <c r="E462" s="364"/>
      <c r="F462" s="364"/>
    </row>
    <row r="466" spans="1:6" ht="23.25" customHeight="1">
      <c r="A466" s="350" t="s">
        <v>43</v>
      </c>
      <c r="B466" s="350"/>
      <c r="C466" s="350"/>
      <c r="D466" s="350"/>
      <c r="E466" s="350"/>
      <c r="F466" s="350"/>
    </row>
    <row r="467" spans="1:6" ht="23.25" customHeight="1">
      <c r="A467" s="351" t="s">
        <v>45</v>
      </c>
      <c r="B467" s="351"/>
      <c r="C467" s="351"/>
      <c r="D467" s="351"/>
      <c r="E467" s="351"/>
      <c r="F467" s="351"/>
    </row>
    <row r="468" spans="1:6" ht="23.25" customHeight="1">
      <c r="A468" s="351" t="s">
        <v>380</v>
      </c>
      <c r="B468" s="351"/>
      <c r="C468" s="351"/>
      <c r="D468" s="351"/>
      <c r="E468" s="351"/>
      <c r="F468" s="351"/>
    </row>
    <row r="469" spans="1:6" ht="23.25" customHeight="1">
      <c r="A469" s="351"/>
      <c r="B469" s="351"/>
      <c r="C469" s="351"/>
      <c r="D469" s="351"/>
      <c r="E469" s="351"/>
      <c r="F469" s="351"/>
    </row>
    <row r="470" spans="1:6" ht="23.25" customHeight="1">
      <c r="A470" s="352" t="s">
        <v>46</v>
      </c>
      <c r="B470" s="372" t="s">
        <v>4</v>
      </c>
      <c r="C470" s="373" t="s">
        <v>48</v>
      </c>
      <c r="D470" s="373" t="s">
        <v>49</v>
      </c>
      <c r="E470" s="373"/>
      <c r="F470" s="373" t="s">
        <v>50</v>
      </c>
    </row>
    <row r="471" spans="1:6" ht="23.25" customHeight="1">
      <c r="A471" s="374">
        <v>1</v>
      </c>
      <c r="B471" s="375" t="s">
        <v>53</v>
      </c>
      <c r="C471" s="376">
        <v>10719213</v>
      </c>
      <c r="D471" s="376">
        <v>12815603</v>
      </c>
      <c r="E471" s="376" t="s">
        <v>54</v>
      </c>
      <c r="F471" s="376">
        <v>236788199</v>
      </c>
    </row>
    <row r="472" spans="1:6" ht="23.25" customHeight="1">
      <c r="A472" s="374">
        <v>2</v>
      </c>
      <c r="B472" s="375" t="s">
        <v>51</v>
      </c>
      <c r="C472" s="376">
        <v>4620521</v>
      </c>
      <c r="D472" s="376">
        <v>6472872</v>
      </c>
      <c r="E472" s="376" t="s">
        <v>52</v>
      </c>
      <c r="F472" s="376">
        <v>195697002</v>
      </c>
    </row>
    <row r="473" spans="1:6" ht="23.25" customHeight="1">
      <c r="A473" s="374">
        <v>3</v>
      </c>
      <c r="B473" s="375" t="s">
        <v>55</v>
      </c>
      <c r="C473" s="376">
        <v>26162576</v>
      </c>
      <c r="D473" s="376">
        <v>18057710</v>
      </c>
      <c r="E473" s="376" t="s">
        <v>52</v>
      </c>
      <c r="F473" s="376">
        <v>195485246</v>
      </c>
    </row>
    <row r="474" spans="1:6" ht="23.25" customHeight="1">
      <c r="A474" s="374">
        <v>4</v>
      </c>
      <c r="B474" s="375" t="s">
        <v>56</v>
      </c>
      <c r="C474" s="376">
        <v>331907</v>
      </c>
      <c r="D474" s="376">
        <v>182</v>
      </c>
      <c r="E474" s="376" t="s">
        <v>57</v>
      </c>
      <c r="F474" s="376">
        <v>143579359</v>
      </c>
    </row>
    <row r="475" spans="1:6" ht="23.25" customHeight="1">
      <c r="A475" s="374">
        <v>5</v>
      </c>
      <c r="B475" s="375" t="s">
        <v>58</v>
      </c>
      <c r="C475" s="376">
        <v>5936855</v>
      </c>
      <c r="D475" s="376">
        <v>7956312</v>
      </c>
      <c r="E475" s="376" t="s">
        <v>54</v>
      </c>
      <c r="F475" s="376">
        <v>141527959</v>
      </c>
    </row>
    <row r="476" spans="1:6" ht="23.25" customHeight="1">
      <c r="A476" s="374">
        <v>6</v>
      </c>
      <c r="B476" s="375" t="s">
        <v>59</v>
      </c>
      <c r="C476" s="376">
        <v>464750</v>
      </c>
      <c r="D476" s="376">
        <v>1859</v>
      </c>
      <c r="E476" s="376" t="s">
        <v>52</v>
      </c>
      <c r="F476" s="376">
        <v>55612950</v>
      </c>
    </row>
    <row r="477" spans="1:6" ht="23.25" customHeight="1">
      <c r="A477" s="374">
        <v>7</v>
      </c>
      <c r="B477" s="375" t="s">
        <v>72</v>
      </c>
      <c r="C477" s="376">
        <v>2725500</v>
      </c>
      <c r="D477" s="376">
        <v>1876330</v>
      </c>
      <c r="E477" s="376" t="s">
        <v>52</v>
      </c>
      <c r="F477" s="376">
        <v>35190085</v>
      </c>
    </row>
    <row r="478" spans="1:6" ht="23.25" customHeight="1">
      <c r="A478" s="374">
        <v>8</v>
      </c>
      <c r="B478" s="375" t="s">
        <v>63</v>
      </c>
      <c r="C478" s="376">
        <v>1020630</v>
      </c>
      <c r="D478" s="376">
        <v>1013030</v>
      </c>
      <c r="E478" s="376" t="s">
        <v>54</v>
      </c>
      <c r="F478" s="376">
        <v>20243595</v>
      </c>
    </row>
    <row r="479" spans="1:6" ht="23.25" customHeight="1">
      <c r="A479" s="374">
        <v>9</v>
      </c>
      <c r="B479" s="375" t="s">
        <v>64</v>
      </c>
      <c r="C479" s="376">
        <v>226547</v>
      </c>
      <c r="D479" s="376">
        <v>262028</v>
      </c>
      <c r="E479" s="376" t="s">
        <v>54</v>
      </c>
      <c r="F479" s="376">
        <v>17013135</v>
      </c>
    </row>
    <row r="480" spans="1:6" ht="23.25" customHeight="1">
      <c r="A480" s="374">
        <v>10</v>
      </c>
      <c r="B480" s="375" t="s">
        <v>60</v>
      </c>
      <c r="C480" s="376">
        <v>87755</v>
      </c>
      <c r="D480" s="376">
        <v>6142</v>
      </c>
      <c r="E480" s="376" t="s">
        <v>52</v>
      </c>
      <c r="F480" s="376">
        <v>15314145</v>
      </c>
    </row>
    <row r="481" spans="1:6" ht="23.25" customHeight="1">
      <c r="A481" s="374">
        <v>11</v>
      </c>
      <c r="B481" s="375" t="s">
        <v>68</v>
      </c>
      <c r="C481" s="376">
        <v>128801</v>
      </c>
      <c r="D481" s="376">
        <v>835</v>
      </c>
      <c r="E481" s="376" t="s">
        <v>52</v>
      </c>
      <c r="F481" s="376">
        <v>13017670</v>
      </c>
    </row>
    <row r="482" spans="1:6" ht="23.25" customHeight="1">
      <c r="A482" s="374">
        <v>12</v>
      </c>
      <c r="B482" s="375" t="s">
        <v>90</v>
      </c>
      <c r="C482" s="376">
        <v>25285</v>
      </c>
      <c r="D482" s="376">
        <v>5885</v>
      </c>
      <c r="E482" s="376" t="s">
        <v>57</v>
      </c>
      <c r="F482" s="376">
        <v>10730310</v>
      </c>
    </row>
    <row r="483" spans="1:6" ht="23.25" customHeight="1">
      <c r="A483" s="374">
        <v>13</v>
      </c>
      <c r="B483" s="375" t="s">
        <v>61</v>
      </c>
      <c r="C483" s="376">
        <v>31835</v>
      </c>
      <c r="D483" s="376">
        <v>885</v>
      </c>
      <c r="E483" s="376" t="s">
        <v>69</v>
      </c>
      <c r="F483" s="376">
        <v>10047081</v>
      </c>
    </row>
    <row r="484" spans="1:6" ht="23.25" customHeight="1">
      <c r="A484" s="374">
        <v>14</v>
      </c>
      <c r="B484" s="375" t="s">
        <v>65</v>
      </c>
      <c r="C484" s="376">
        <v>103243</v>
      </c>
      <c r="D484" s="376">
        <v>14603</v>
      </c>
      <c r="E484" s="376" t="s">
        <v>52</v>
      </c>
      <c r="F484" s="376">
        <v>9902938</v>
      </c>
    </row>
    <row r="485" spans="1:6" ht="23.25" customHeight="1">
      <c r="A485" s="374">
        <v>15</v>
      </c>
      <c r="B485" s="375" t="s">
        <v>62</v>
      </c>
      <c r="C485" s="376">
        <v>1240225</v>
      </c>
      <c r="D485" s="376">
        <v>464193</v>
      </c>
      <c r="E485" s="376" t="s">
        <v>52</v>
      </c>
      <c r="F485" s="376">
        <v>9540115</v>
      </c>
    </row>
    <row r="486" spans="1:6" ht="23.25" customHeight="1">
      <c r="A486" s="374">
        <v>16</v>
      </c>
      <c r="B486" s="375" t="s">
        <v>66</v>
      </c>
      <c r="C486" s="376">
        <v>60687</v>
      </c>
      <c r="D486" s="376">
        <v>3106</v>
      </c>
      <c r="E486" s="376" t="s">
        <v>52</v>
      </c>
      <c r="F486" s="376">
        <v>6843573</v>
      </c>
    </row>
    <row r="487" spans="1:6" ht="23.25" customHeight="1">
      <c r="A487" s="374">
        <v>17</v>
      </c>
      <c r="B487" s="375" t="s">
        <v>84</v>
      </c>
      <c r="C487" s="376">
        <v>16895</v>
      </c>
      <c r="D487" s="376">
        <v>175</v>
      </c>
      <c r="E487" s="376" t="s">
        <v>69</v>
      </c>
      <c r="F487" s="376">
        <v>5287182</v>
      </c>
    </row>
    <row r="488" spans="1:6" ht="23.25" customHeight="1">
      <c r="A488" s="374">
        <v>18</v>
      </c>
      <c r="B488" s="375" t="s">
        <v>85</v>
      </c>
      <c r="C488" s="376">
        <v>310767</v>
      </c>
      <c r="D488" s="376">
        <v>317116</v>
      </c>
      <c r="E488" s="376" t="s">
        <v>54</v>
      </c>
      <c r="F488" s="376">
        <v>3986636</v>
      </c>
    </row>
    <row r="489" spans="1:6" ht="23.25" customHeight="1">
      <c r="A489" s="374">
        <v>19</v>
      </c>
      <c r="B489" s="375" t="s">
        <v>67</v>
      </c>
      <c r="C489" s="376">
        <v>44626</v>
      </c>
      <c r="D489" s="376">
        <v>90612</v>
      </c>
      <c r="E489" s="376" t="s">
        <v>52</v>
      </c>
      <c r="F489" s="376">
        <v>3824136</v>
      </c>
    </row>
    <row r="490" spans="1:6" ht="23.25" customHeight="1">
      <c r="A490" s="374">
        <v>20</v>
      </c>
      <c r="B490" s="375" t="s">
        <v>86</v>
      </c>
      <c r="C490" s="376">
        <v>52678</v>
      </c>
      <c r="D490" s="376">
        <v>19129</v>
      </c>
      <c r="E490" s="376" t="s">
        <v>52</v>
      </c>
      <c r="F490" s="376">
        <v>3567747</v>
      </c>
    </row>
    <row r="491" spans="1:6" ht="23.25" customHeight="1">
      <c r="A491" s="374">
        <v>21</v>
      </c>
      <c r="B491" s="375" t="s">
        <v>75</v>
      </c>
      <c r="C491" s="376">
        <v>2093</v>
      </c>
      <c r="D491" s="376">
        <v>3797</v>
      </c>
      <c r="E491" s="376" t="s">
        <v>52</v>
      </c>
      <c r="F491" s="376">
        <v>2022088</v>
      </c>
    </row>
    <row r="492" spans="1:6" ht="23.25" customHeight="1">
      <c r="A492" s="374">
        <v>22</v>
      </c>
      <c r="B492" s="375" t="s">
        <v>74</v>
      </c>
      <c r="C492" s="376">
        <v>132365</v>
      </c>
      <c r="D492" s="376">
        <v>106085</v>
      </c>
      <c r="E492" s="376" t="s">
        <v>52</v>
      </c>
      <c r="F492" s="376">
        <v>1902374</v>
      </c>
    </row>
    <row r="493" spans="1:6" ht="23.25" customHeight="1">
      <c r="A493" s="374">
        <v>23</v>
      </c>
      <c r="B493" s="375" t="s">
        <v>88</v>
      </c>
      <c r="C493" s="376">
        <v>11687</v>
      </c>
      <c r="D493" s="376">
        <v>1146</v>
      </c>
      <c r="E493" s="376" t="s">
        <v>52</v>
      </c>
      <c r="F493" s="376">
        <v>1811022</v>
      </c>
    </row>
    <row r="494" spans="1:6" ht="23.25" customHeight="1">
      <c r="A494" s="374">
        <v>24</v>
      </c>
      <c r="B494" s="375" t="s">
        <v>83</v>
      </c>
      <c r="C494" s="376">
        <v>128000</v>
      </c>
      <c r="D494" s="376">
        <v>128000</v>
      </c>
      <c r="E494" s="376" t="s">
        <v>54</v>
      </c>
      <c r="F494" s="376">
        <v>1631468</v>
      </c>
    </row>
    <row r="495" spans="1:6" ht="23.25" customHeight="1">
      <c r="A495" s="374">
        <v>25</v>
      </c>
      <c r="B495" s="375" t="s">
        <v>233</v>
      </c>
      <c r="C495" s="376">
        <v>257600</v>
      </c>
      <c r="D495" s="376">
        <v>257520</v>
      </c>
      <c r="E495" s="376" t="s">
        <v>52</v>
      </c>
      <c r="F495" s="376">
        <v>1613600</v>
      </c>
    </row>
    <row r="496" spans="1:6" ht="23.25" customHeight="1">
      <c r="A496" s="374">
        <v>26</v>
      </c>
      <c r="B496" s="375" t="s">
        <v>321</v>
      </c>
      <c r="C496" s="376">
        <v>51000</v>
      </c>
      <c r="D496" s="376">
        <v>51000</v>
      </c>
      <c r="E496" s="376" t="s">
        <v>52</v>
      </c>
      <c r="F496" s="376">
        <v>1596455</v>
      </c>
    </row>
    <row r="497" spans="1:6" ht="23.25" customHeight="1">
      <c r="A497" s="374">
        <v>27</v>
      </c>
      <c r="B497" s="375" t="s">
        <v>79</v>
      </c>
      <c r="C497" s="376">
        <v>2174</v>
      </c>
      <c r="D497" s="376">
        <v>13118</v>
      </c>
      <c r="E497" s="376" t="s">
        <v>52</v>
      </c>
      <c r="F497" s="376">
        <v>1585501</v>
      </c>
    </row>
    <row r="498" spans="1:6" ht="23.25" customHeight="1">
      <c r="A498" s="374">
        <v>28</v>
      </c>
      <c r="B498" s="375" t="s">
        <v>73</v>
      </c>
      <c r="C498" s="376">
        <v>71720</v>
      </c>
      <c r="D498" s="376">
        <v>55300</v>
      </c>
      <c r="E498" s="376" t="s">
        <v>52</v>
      </c>
      <c r="F498" s="376">
        <v>1542400</v>
      </c>
    </row>
    <row r="499" spans="1:6" ht="23.25" customHeight="1">
      <c r="A499" s="374">
        <v>29</v>
      </c>
      <c r="B499" s="375" t="s">
        <v>76</v>
      </c>
      <c r="C499" s="376">
        <v>8880</v>
      </c>
      <c r="D499" s="376">
        <v>7</v>
      </c>
      <c r="E499" s="376" t="s">
        <v>52</v>
      </c>
      <c r="F499" s="376">
        <v>1520640</v>
      </c>
    </row>
    <row r="500" spans="1:6" ht="23.25" customHeight="1">
      <c r="A500" s="374">
        <v>30</v>
      </c>
      <c r="B500" s="375" t="s">
        <v>71</v>
      </c>
      <c r="C500" s="376">
        <v>64570</v>
      </c>
      <c r="D500" s="376">
        <v>79717</v>
      </c>
      <c r="E500" s="376" t="s">
        <v>54</v>
      </c>
      <c r="F500" s="376">
        <v>1339078</v>
      </c>
    </row>
    <row r="501" spans="1:6" ht="23.25" customHeight="1">
      <c r="A501" s="374">
        <v>31</v>
      </c>
      <c r="B501" s="375" t="s">
        <v>98</v>
      </c>
      <c r="C501" s="376">
        <v>15697</v>
      </c>
      <c r="D501" s="376">
        <v>5361</v>
      </c>
      <c r="E501" s="376" t="s">
        <v>52</v>
      </c>
      <c r="F501" s="376">
        <v>1297876</v>
      </c>
    </row>
    <row r="502" spans="1:6" ht="23.25" customHeight="1">
      <c r="A502" s="374">
        <v>32</v>
      </c>
      <c r="B502" s="375" t="s">
        <v>77</v>
      </c>
      <c r="C502" s="376">
        <v>31864</v>
      </c>
      <c r="D502" s="376">
        <v>2863</v>
      </c>
      <c r="E502" s="376" t="s">
        <v>52</v>
      </c>
      <c r="F502" s="376">
        <v>1158447</v>
      </c>
    </row>
    <row r="503" spans="1:6" ht="23.25" customHeight="1">
      <c r="A503" s="374">
        <v>33</v>
      </c>
      <c r="B503" s="375" t="s">
        <v>232</v>
      </c>
      <c r="C503" s="376">
        <v>5652</v>
      </c>
      <c r="D503" s="376">
        <v>11</v>
      </c>
      <c r="E503" s="376" t="s">
        <v>52</v>
      </c>
      <c r="F503" s="376">
        <v>1148193</v>
      </c>
    </row>
    <row r="504" spans="1:6" ht="23.25" customHeight="1">
      <c r="A504" s="374">
        <v>34</v>
      </c>
      <c r="B504" s="375" t="s">
        <v>360</v>
      </c>
      <c r="C504" s="376">
        <v>130000</v>
      </c>
      <c r="D504" s="376">
        <v>130000</v>
      </c>
      <c r="E504" s="376" t="s">
        <v>52</v>
      </c>
      <c r="F504" s="376">
        <v>980000</v>
      </c>
    </row>
    <row r="505" spans="1:6" ht="23.25" customHeight="1">
      <c r="A505" s="374">
        <v>35</v>
      </c>
      <c r="B505" s="375" t="s">
        <v>388</v>
      </c>
      <c r="C505" s="376">
        <v>13900</v>
      </c>
      <c r="D505" s="376">
        <v>1</v>
      </c>
      <c r="E505" s="376" t="s">
        <v>57</v>
      </c>
      <c r="F505" s="376">
        <v>865000</v>
      </c>
    </row>
    <row r="506" spans="1:6" ht="23.25" customHeight="1">
      <c r="A506" s="374">
        <v>36</v>
      </c>
      <c r="B506" s="375" t="s">
        <v>96</v>
      </c>
      <c r="C506" s="376">
        <v>7946</v>
      </c>
      <c r="D506" s="376">
        <v>7812</v>
      </c>
      <c r="E506" s="376" t="s">
        <v>54</v>
      </c>
      <c r="F506" s="376">
        <v>802484</v>
      </c>
    </row>
    <row r="507" spans="1:6" ht="23.25" customHeight="1">
      <c r="A507" s="374">
        <v>37</v>
      </c>
      <c r="B507" s="375" t="s">
        <v>267</v>
      </c>
      <c r="C507" s="376">
        <v>64000</v>
      </c>
      <c r="D507" s="376">
        <v>64000</v>
      </c>
      <c r="E507" s="376" t="s">
        <v>52</v>
      </c>
      <c r="F507" s="376">
        <v>761600</v>
      </c>
    </row>
    <row r="508" spans="1:6" ht="23.25" customHeight="1">
      <c r="A508" s="374">
        <v>38</v>
      </c>
      <c r="B508" s="375" t="s">
        <v>93</v>
      </c>
      <c r="C508" s="376">
        <v>10274</v>
      </c>
      <c r="D508" s="376">
        <v>1093000</v>
      </c>
      <c r="E508" s="376" t="s">
        <v>52</v>
      </c>
      <c r="F508" s="376">
        <v>746500</v>
      </c>
    </row>
    <row r="509" spans="1:6" ht="23.25" customHeight="1">
      <c r="A509" s="374">
        <v>39</v>
      </c>
      <c r="B509" s="375" t="s">
        <v>89</v>
      </c>
      <c r="C509" s="376">
        <v>4689</v>
      </c>
      <c r="D509" s="376">
        <v>58</v>
      </c>
      <c r="E509" s="376" t="s">
        <v>52</v>
      </c>
      <c r="F509" s="376">
        <v>706376</v>
      </c>
    </row>
    <row r="510" spans="1:6" ht="23.25" customHeight="1">
      <c r="A510" s="374">
        <v>40</v>
      </c>
      <c r="B510" s="375" t="s">
        <v>228</v>
      </c>
      <c r="C510" s="376">
        <v>10000</v>
      </c>
      <c r="D510" s="376">
        <v>50</v>
      </c>
      <c r="E510" s="376" t="s">
        <v>54</v>
      </c>
      <c r="F510" s="376">
        <v>695000</v>
      </c>
    </row>
    <row r="511" spans="1:6" ht="23.25" customHeight="1">
      <c r="A511" s="374">
        <v>41</v>
      </c>
      <c r="B511" s="375" t="s">
        <v>94</v>
      </c>
      <c r="C511" s="376">
        <v>29840</v>
      </c>
      <c r="D511" s="376">
        <v>29840</v>
      </c>
      <c r="E511" s="376" t="s">
        <v>54</v>
      </c>
      <c r="F511" s="376">
        <v>644544</v>
      </c>
    </row>
    <row r="512" spans="1:6" ht="23.25" customHeight="1">
      <c r="A512" s="374">
        <v>42</v>
      </c>
      <c r="B512" s="375" t="s">
        <v>205</v>
      </c>
      <c r="C512" s="376">
        <v>20000</v>
      </c>
      <c r="D512" s="376">
        <v>20000</v>
      </c>
      <c r="E512" s="376" t="s">
        <v>52</v>
      </c>
      <c r="F512" s="376">
        <v>640000</v>
      </c>
    </row>
    <row r="513" spans="1:6" ht="23.25" customHeight="1">
      <c r="A513" s="374">
        <v>43</v>
      </c>
      <c r="B513" s="375" t="s">
        <v>323</v>
      </c>
      <c r="C513" s="376">
        <v>620</v>
      </c>
      <c r="D513" s="376">
        <v>20</v>
      </c>
      <c r="E513" s="376" t="s">
        <v>52</v>
      </c>
      <c r="F513" s="376">
        <v>577580</v>
      </c>
    </row>
    <row r="514" spans="1:6" ht="23.25" customHeight="1">
      <c r="A514" s="374">
        <v>44</v>
      </c>
      <c r="B514" s="375" t="s">
        <v>91</v>
      </c>
      <c r="C514" s="376">
        <v>319</v>
      </c>
      <c r="D514" s="376">
        <v>630</v>
      </c>
      <c r="E514" s="376" t="s">
        <v>52</v>
      </c>
      <c r="F514" s="376">
        <v>508646</v>
      </c>
    </row>
    <row r="515" spans="1:6" ht="23.25" customHeight="1">
      <c r="A515" s="374">
        <v>45</v>
      </c>
      <c r="B515" s="375" t="s">
        <v>100</v>
      </c>
      <c r="C515" s="376">
        <v>3310</v>
      </c>
      <c r="D515" s="376">
        <v>8</v>
      </c>
      <c r="E515" s="376" t="s">
        <v>52</v>
      </c>
      <c r="F515" s="376">
        <v>472086</v>
      </c>
    </row>
    <row r="516" spans="1:6" ht="23.25" customHeight="1">
      <c r="A516" s="374">
        <v>46</v>
      </c>
      <c r="B516" s="375" t="s">
        <v>326</v>
      </c>
      <c r="C516" s="376">
        <v>22300</v>
      </c>
      <c r="D516" s="376">
        <v>2230</v>
      </c>
      <c r="E516" s="376" t="s">
        <v>52</v>
      </c>
      <c r="F516" s="376">
        <v>468300</v>
      </c>
    </row>
    <row r="517" spans="1:6" ht="23.25" customHeight="1">
      <c r="A517" s="374">
        <v>47</v>
      </c>
      <c r="B517" s="375" t="s">
        <v>389</v>
      </c>
      <c r="C517" s="376">
        <v>6391</v>
      </c>
      <c r="D517" s="376">
        <v>65</v>
      </c>
      <c r="E517" s="376" t="s">
        <v>52</v>
      </c>
      <c r="F517" s="376">
        <v>411000</v>
      </c>
    </row>
    <row r="518" spans="1:6" ht="23.25" customHeight="1">
      <c r="A518" s="374">
        <v>48</v>
      </c>
      <c r="B518" s="375" t="s">
        <v>390</v>
      </c>
      <c r="C518" s="376">
        <v>262890</v>
      </c>
      <c r="D518" s="376">
        <v>249605</v>
      </c>
      <c r="E518" s="376" t="s">
        <v>52</v>
      </c>
      <c r="F518" s="376">
        <v>241000</v>
      </c>
    </row>
    <row r="519" spans="1:6" ht="23.25" customHeight="1">
      <c r="A519" s="374">
        <v>49</v>
      </c>
      <c r="B519" s="375" t="s">
        <v>299</v>
      </c>
      <c r="C519" s="376">
        <v>10000</v>
      </c>
      <c r="D519" s="376">
        <v>10</v>
      </c>
      <c r="E519" s="376" t="s">
        <v>52</v>
      </c>
      <c r="F519" s="376">
        <v>200000</v>
      </c>
    </row>
    <row r="520" spans="1:6" ht="23.25" customHeight="1">
      <c r="A520" s="374">
        <v>50</v>
      </c>
      <c r="B520" s="375" t="s">
        <v>391</v>
      </c>
      <c r="C520" s="376">
        <v>1500</v>
      </c>
      <c r="D520" s="376">
        <v>3</v>
      </c>
      <c r="E520" s="376" t="s">
        <v>69</v>
      </c>
      <c r="F520" s="376">
        <v>180000</v>
      </c>
    </row>
    <row r="521" spans="1:6" ht="23.25" customHeight="1">
      <c r="A521" s="377" t="s">
        <v>105</v>
      </c>
      <c r="B521" s="377"/>
      <c r="C521" s="378">
        <f>SUM(C471:C520)</f>
        <v>55692577</v>
      </c>
      <c r="D521" s="378">
        <f>SUM(D471:D520)</f>
        <v>51679864</v>
      </c>
      <c r="E521" s="378"/>
      <c r="F521" s="378">
        <f>SUM(F471:F520)</f>
        <v>1163268321</v>
      </c>
    </row>
    <row r="522" spans="1:6" ht="23.25" customHeight="1">
      <c r="A522" s="377" t="s">
        <v>106</v>
      </c>
      <c r="B522" s="377"/>
      <c r="C522" s="319">
        <f>C523-C521</f>
        <v>160458.65999999642</v>
      </c>
      <c r="D522" s="319">
        <v>74370</v>
      </c>
      <c r="E522" s="319"/>
      <c r="F522" s="319">
        <f>F523-F521</f>
        <v>6030993.269999981</v>
      </c>
    </row>
    <row r="523" spans="1:6" ht="23.25" customHeight="1">
      <c r="A523" s="377" t="s">
        <v>41</v>
      </c>
      <c r="B523" s="377"/>
      <c r="C523" s="319">
        <v>55853035.66</v>
      </c>
      <c r="D523" s="319">
        <f>SUM(D521:D522)</f>
        <v>51754234</v>
      </c>
      <c r="E523" s="319"/>
      <c r="F523" s="319">
        <v>1169299314.27</v>
      </c>
    </row>
    <row r="524" spans="1:6" ht="23.25" customHeight="1">
      <c r="A524" s="379"/>
      <c r="B524" s="380"/>
      <c r="C524" s="381"/>
      <c r="D524" s="381"/>
      <c r="E524" s="381"/>
      <c r="F524" s="381"/>
    </row>
    <row r="525" spans="1:6" ht="23.25" customHeight="1">
      <c r="A525" s="379" t="s">
        <v>143</v>
      </c>
      <c r="B525" s="380"/>
      <c r="C525" s="381"/>
      <c r="D525" s="381"/>
      <c r="E525" s="381"/>
      <c r="F525" s="381"/>
    </row>
    <row r="526" spans="1:6" ht="23.25" customHeight="1">
      <c r="A526" s="379"/>
      <c r="B526" s="380" t="s">
        <v>392</v>
      </c>
      <c r="C526" s="381"/>
      <c r="D526" s="381"/>
      <c r="E526" s="381"/>
      <c r="F526" s="381"/>
    </row>
    <row r="527" spans="1:6" ht="23.25" customHeight="1">
      <c r="A527" s="379"/>
      <c r="B527" s="380" t="s">
        <v>393</v>
      </c>
      <c r="C527" s="381"/>
      <c r="D527" s="381"/>
      <c r="E527" s="381"/>
      <c r="F527" s="381"/>
    </row>
    <row r="528" spans="1:6" ht="23.25" customHeight="1">
      <c r="A528" s="379"/>
      <c r="B528" s="380"/>
      <c r="C528" s="381"/>
      <c r="D528" s="381"/>
      <c r="E528" s="381"/>
      <c r="F528" s="381"/>
    </row>
    <row r="531" spans="1:6" ht="23.25" customHeight="1">
      <c r="A531" s="387" t="s">
        <v>43</v>
      </c>
      <c r="B531" s="387"/>
      <c r="C531" s="387"/>
      <c r="D531" s="387"/>
      <c r="E531" s="387"/>
      <c r="F531" s="387"/>
    </row>
    <row r="532" spans="1:6" ht="23.25" customHeight="1">
      <c r="A532" s="388" t="s">
        <v>45</v>
      </c>
      <c r="B532" s="388"/>
      <c r="C532" s="388"/>
      <c r="D532" s="388"/>
      <c r="E532" s="388"/>
      <c r="F532" s="388"/>
    </row>
    <row r="533" spans="1:6" ht="23.25" customHeight="1">
      <c r="A533" s="388" t="s">
        <v>402</v>
      </c>
      <c r="B533" s="388"/>
      <c r="C533" s="388"/>
      <c r="D533" s="388"/>
      <c r="E533" s="388"/>
      <c r="F533" s="388"/>
    </row>
    <row r="534" ht="23.25" customHeight="1">
      <c r="E534" s="47"/>
    </row>
    <row r="535" spans="1:6" ht="23.25" customHeight="1">
      <c r="A535" s="389" t="s">
        <v>2</v>
      </c>
      <c r="B535" s="390" t="s">
        <v>47</v>
      </c>
      <c r="C535" s="391" t="s">
        <v>48</v>
      </c>
      <c r="D535" s="391" t="s">
        <v>49</v>
      </c>
      <c r="E535" s="392"/>
      <c r="F535" s="393" t="s">
        <v>50</v>
      </c>
    </row>
    <row r="536" spans="1:6" ht="23.25" customHeight="1">
      <c r="A536" s="38">
        <v>1</v>
      </c>
      <c r="B536" s="39" t="s">
        <v>51</v>
      </c>
      <c r="C536" s="40">
        <v>4934274</v>
      </c>
      <c r="D536" s="40">
        <v>14636916</v>
      </c>
      <c r="E536" s="40" t="s">
        <v>52</v>
      </c>
      <c r="F536" s="40">
        <v>227975745</v>
      </c>
    </row>
    <row r="537" spans="1:6" ht="23.25" customHeight="1">
      <c r="A537" s="38">
        <v>2</v>
      </c>
      <c r="B537" s="39" t="s">
        <v>53</v>
      </c>
      <c r="C537" s="40">
        <v>9772168</v>
      </c>
      <c r="D537" s="40">
        <v>11622297</v>
      </c>
      <c r="E537" s="40" t="s">
        <v>54</v>
      </c>
      <c r="F537" s="40">
        <v>217675238</v>
      </c>
    </row>
    <row r="538" spans="1:6" ht="23.25" customHeight="1">
      <c r="A538" s="38">
        <v>3</v>
      </c>
      <c r="B538" s="39" t="s">
        <v>55</v>
      </c>
      <c r="C538" s="40">
        <v>25735264</v>
      </c>
      <c r="D538" s="40">
        <v>26615696</v>
      </c>
      <c r="E538" s="40" t="s">
        <v>52</v>
      </c>
      <c r="F538" s="40">
        <v>208102191</v>
      </c>
    </row>
    <row r="539" spans="1:6" ht="23.25" customHeight="1">
      <c r="A539" s="38">
        <v>4</v>
      </c>
      <c r="B539" s="39" t="s">
        <v>154</v>
      </c>
      <c r="C539" s="40">
        <v>4</v>
      </c>
      <c r="D539" s="40">
        <v>135011707</v>
      </c>
      <c r="E539" s="40" t="s">
        <v>39</v>
      </c>
      <c r="F539" s="40">
        <v>207578167</v>
      </c>
    </row>
    <row r="540" spans="1:6" ht="23.25" customHeight="1">
      <c r="A540" s="38">
        <v>5</v>
      </c>
      <c r="B540" s="39" t="s">
        <v>58</v>
      </c>
      <c r="C540" s="40">
        <v>5316567</v>
      </c>
      <c r="D540" s="40">
        <v>7281140</v>
      </c>
      <c r="E540" s="40" t="s">
        <v>54</v>
      </c>
      <c r="F540" s="40">
        <v>136630317</v>
      </c>
    </row>
    <row r="541" spans="1:6" ht="23.25" customHeight="1">
      <c r="A541" s="38">
        <v>6</v>
      </c>
      <c r="B541" s="39" t="s">
        <v>56</v>
      </c>
      <c r="C541" s="40">
        <v>97145</v>
      </c>
      <c r="D541" s="40">
        <v>55</v>
      </c>
      <c r="E541" s="40" t="s">
        <v>57</v>
      </c>
      <c r="F541" s="40">
        <v>53848738</v>
      </c>
    </row>
    <row r="542" spans="1:6" ht="23.25" customHeight="1">
      <c r="A542" s="38">
        <v>7</v>
      </c>
      <c r="B542" s="39" t="s">
        <v>59</v>
      </c>
      <c r="C542" s="40">
        <v>424570</v>
      </c>
      <c r="D542" s="40">
        <v>1677</v>
      </c>
      <c r="E542" s="40" t="s">
        <v>218</v>
      </c>
      <c r="F542" s="40">
        <v>53323449</v>
      </c>
    </row>
    <row r="543" spans="1:6" ht="23.25" customHeight="1">
      <c r="A543" s="38">
        <v>8</v>
      </c>
      <c r="B543" s="39" t="s">
        <v>60</v>
      </c>
      <c r="C543" s="40">
        <v>121589</v>
      </c>
      <c r="D543" s="40">
        <v>8984</v>
      </c>
      <c r="E543" s="40" t="s">
        <v>52</v>
      </c>
      <c r="F543" s="40">
        <v>25102461</v>
      </c>
    </row>
    <row r="544" spans="1:6" ht="23.25" customHeight="1">
      <c r="A544" s="38">
        <v>9</v>
      </c>
      <c r="B544" s="39" t="s">
        <v>72</v>
      </c>
      <c r="C544" s="40">
        <v>1951500</v>
      </c>
      <c r="D544" s="40">
        <v>1151820</v>
      </c>
      <c r="E544" s="40" t="s">
        <v>52</v>
      </c>
      <c r="F544" s="40">
        <v>24982060</v>
      </c>
    </row>
    <row r="545" spans="1:6" ht="23.25" customHeight="1">
      <c r="A545" s="38">
        <v>10</v>
      </c>
      <c r="B545" s="39" t="s">
        <v>75</v>
      </c>
      <c r="C545" s="40">
        <v>43500</v>
      </c>
      <c r="D545" s="40">
        <v>1159</v>
      </c>
      <c r="E545" s="40" t="s">
        <v>52</v>
      </c>
      <c r="F545" s="40">
        <v>22058795</v>
      </c>
    </row>
    <row r="546" spans="1:6" ht="23.25" customHeight="1">
      <c r="A546" s="38">
        <v>11</v>
      </c>
      <c r="B546" s="39" t="s">
        <v>63</v>
      </c>
      <c r="C546" s="40">
        <v>811060</v>
      </c>
      <c r="D546" s="40">
        <v>801161</v>
      </c>
      <c r="E546" s="40" t="s">
        <v>54</v>
      </c>
      <c r="F546" s="40">
        <v>18204927</v>
      </c>
    </row>
    <row r="547" spans="1:6" ht="23.25" customHeight="1">
      <c r="A547" s="38">
        <v>12</v>
      </c>
      <c r="B547" s="39" t="s">
        <v>64</v>
      </c>
      <c r="C547" s="40">
        <v>218429</v>
      </c>
      <c r="D547" s="40">
        <v>257310</v>
      </c>
      <c r="E547" s="40" t="s">
        <v>54</v>
      </c>
      <c r="F547" s="40">
        <v>17405176</v>
      </c>
    </row>
    <row r="548" spans="1:6" ht="23.25" customHeight="1">
      <c r="A548" s="38">
        <v>13</v>
      </c>
      <c r="B548" s="39" t="s">
        <v>68</v>
      </c>
      <c r="C548" s="40">
        <v>190122</v>
      </c>
      <c r="D548" s="40">
        <v>1566</v>
      </c>
      <c r="E548" s="40" t="s">
        <v>52</v>
      </c>
      <c r="F548" s="40">
        <v>16516572</v>
      </c>
    </row>
    <row r="549" spans="1:6" ht="23.25" customHeight="1">
      <c r="A549" s="38">
        <v>14</v>
      </c>
      <c r="B549" s="39" t="s">
        <v>85</v>
      </c>
      <c r="C549" s="40">
        <v>124245</v>
      </c>
      <c r="D549" s="40">
        <v>126776</v>
      </c>
      <c r="E549" s="40" t="s">
        <v>54</v>
      </c>
      <c r="F549" s="40">
        <v>15986799</v>
      </c>
    </row>
    <row r="550" spans="1:6" ht="23.25" customHeight="1">
      <c r="A550" s="38">
        <v>15</v>
      </c>
      <c r="B550" s="39" t="s">
        <v>90</v>
      </c>
      <c r="C550" s="40">
        <v>24496</v>
      </c>
      <c r="D550" s="40">
        <v>1173</v>
      </c>
      <c r="E550" s="40" t="s">
        <v>57</v>
      </c>
      <c r="F550" s="40">
        <v>12683143</v>
      </c>
    </row>
    <row r="551" spans="1:6" ht="23.25" customHeight="1">
      <c r="A551" s="38">
        <v>16</v>
      </c>
      <c r="B551" s="39" t="s">
        <v>62</v>
      </c>
      <c r="C551" s="40">
        <v>1363435</v>
      </c>
      <c r="D551" s="40">
        <v>615624</v>
      </c>
      <c r="E551" s="40" t="s">
        <v>52</v>
      </c>
      <c r="F551" s="40">
        <v>9975095</v>
      </c>
    </row>
    <row r="552" spans="1:6" ht="23.25" customHeight="1">
      <c r="A552" s="38">
        <v>17</v>
      </c>
      <c r="B552" s="39" t="s">
        <v>65</v>
      </c>
      <c r="C552" s="40">
        <v>108885</v>
      </c>
      <c r="D552" s="40">
        <v>9124</v>
      </c>
      <c r="E552" s="40" t="s">
        <v>52</v>
      </c>
      <c r="F552" s="40">
        <v>9090966</v>
      </c>
    </row>
    <row r="553" spans="1:6" ht="23.25" customHeight="1">
      <c r="A553" s="38">
        <v>18</v>
      </c>
      <c r="B553" s="39" t="s">
        <v>61</v>
      </c>
      <c r="C553" s="40">
        <v>22875</v>
      </c>
      <c r="D553" s="40">
        <v>1741</v>
      </c>
      <c r="E553" s="40" t="s">
        <v>69</v>
      </c>
      <c r="F553" s="40">
        <v>7020093</v>
      </c>
    </row>
    <row r="554" spans="1:6" ht="23.25" customHeight="1">
      <c r="A554" s="38">
        <v>19</v>
      </c>
      <c r="B554" s="39" t="s">
        <v>66</v>
      </c>
      <c r="C554" s="40">
        <v>47257</v>
      </c>
      <c r="D554" s="40">
        <v>2457</v>
      </c>
      <c r="E554" s="40" t="s">
        <v>52</v>
      </c>
      <c r="F554" s="40">
        <v>5123799</v>
      </c>
    </row>
    <row r="555" spans="1:6" ht="23.25" customHeight="1">
      <c r="A555" s="38">
        <v>20</v>
      </c>
      <c r="B555" s="39" t="s">
        <v>83</v>
      </c>
      <c r="C555" s="40">
        <v>243096</v>
      </c>
      <c r="D555" s="40">
        <v>225192</v>
      </c>
      <c r="E555" s="40" t="s">
        <v>54</v>
      </c>
      <c r="F555" s="40">
        <v>4945377</v>
      </c>
    </row>
    <row r="556" spans="1:6" ht="23.25" customHeight="1">
      <c r="A556" s="38">
        <v>21</v>
      </c>
      <c r="B556" s="39" t="s">
        <v>84</v>
      </c>
      <c r="C556" s="40">
        <v>14390</v>
      </c>
      <c r="D556" s="40">
        <v>147</v>
      </c>
      <c r="E556" s="40" t="s">
        <v>52</v>
      </c>
      <c r="F556" s="40">
        <v>4431728</v>
      </c>
    </row>
    <row r="557" spans="1:6" ht="23.25" customHeight="1">
      <c r="A557" s="38">
        <v>22</v>
      </c>
      <c r="B557" s="39" t="s">
        <v>67</v>
      </c>
      <c r="C557" s="40">
        <v>52583</v>
      </c>
      <c r="D557" s="40">
        <v>242573</v>
      </c>
      <c r="E557" s="40" t="s">
        <v>52</v>
      </c>
      <c r="F557" s="40">
        <v>4411073</v>
      </c>
    </row>
    <row r="558" spans="1:6" ht="23.25" customHeight="1">
      <c r="A558" s="38">
        <v>23</v>
      </c>
      <c r="B558" s="39" t="s">
        <v>73</v>
      </c>
      <c r="C558" s="40">
        <v>151285</v>
      </c>
      <c r="D558" s="40">
        <v>158990</v>
      </c>
      <c r="E558" s="40" t="s">
        <v>52</v>
      </c>
      <c r="F558" s="40">
        <v>4246400</v>
      </c>
    </row>
    <row r="559" spans="1:6" ht="23.25" customHeight="1">
      <c r="A559" s="38">
        <v>24</v>
      </c>
      <c r="B559" s="39" t="s">
        <v>74</v>
      </c>
      <c r="C559" s="40">
        <v>203280</v>
      </c>
      <c r="D559" s="40">
        <v>182758</v>
      </c>
      <c r="E559" s="40" t="s">
        <v>52</v>
      </c>
      <c r="F559" s="40">
        <v>3733635</v>
      </c>
    </row>
    <row r="560" spans="1:6" ht="23.25" customHeight="1">
      <c r="A560" s="38">
        <v>25</v>
      </c>
      <c r="B560" s="39" t="s">
        <v>79</v>
      </c>
      <c r="C560" s="40">
        <v>9251</v>
      </c>
      <c r="D560" s="40">
        <v>17743</v>
      </c>
      <c r="E560" s="40" t="s">
        <v>52</v>
      </c>
      <c r="F560" s="40">
        <v>2520025</v>
      </c>
    </row>
    <row r="561" spans="1:6" ht="23.25" customHeight="1">
      <c r="A561" s="38">
        <v>26</v>
      </c>
      <c r="B561" s="39" t="s">
        <v>86</v>
      </c>
      <c r="C561" s="40">
        <v>44765</v>
      </c>
      <c r="D561" s="40">
        <v>3049</v>
      </c>
      <c r="E561" s="40" t="s">
        <v>52</v>
      </c>
      <c r="F561" s="40">
        <v>2242376</v>
      </c>
    </row>
    <row r="562" spans="1:6" ht="23.25" customHeight="1">
      <c r="A562" s="38">
        <v>27</v>
      </c>
      <c r="B562" s="39" t="s">
        <v>71</v>
      </c>
      <c r="C562" s="40">
        <v>96884</v>
      </c>
      <c r="D562" s="40">
        <v>119612</v>
      </c>
      <c r="E562" s="40" t="s">
        <v>54</v>
      </c>
      <c r="F562" s="40">
        <v>2019773</v>
      </c>
    </row>
    <row r="563" spans="1:6" ht="23.25" customHeight="1">
      <c r="A563" s="38">
        <v>28</v>
      </c>
      <c r="B563" s="39" t="s">
        <v>232</v>
      </c>
      <c r="C563" s="40">
        <v>6818</v>
      </c>
      <c r="D563" s="40">
        <v>83</v>
      </c>
      <c r="E563" s="40" t="s">
        <v>52</v>
      </c>
      <c r="F563" s="40">
        <v>1818388</v>
      </c>
    </row>
    <row r="564" spans="1:6" ht="23.25" customHeight="1">
      <c r="A564" s="38">
        <v>29</v>
      </c>
      <c r="B564" s="39" t="s">
        <v>323</v>
      </c>
      <c r="C564" s="40">
        <v>1768</v>
      </c>
      <c r="D564" s="40">
        <v>56</v>
      </c>
      <c r="E564" s="40" t="s">
        <v>52</v>
      </c>
      <c r="F564" s="40">
        <v>1616126</v>
      </c>
    </row>
    <row r="565" spans="1:6" ht="23.25" customHeight="1">
      <c r="A565" s="38">
        <v>30</v>
      </c>
      <c r="B565" s="39" t="s">
        <v>420</v>
      </c>
      <c r="C565" s="40">
        <v>20100</v>
      </c>
      <c r="D565" s="40">
        <v>140</v>
      </c>
      <c r="E565" s="40" t="s">
        <v>52</v>
      </c>
      <c r="F565" s="40">
        <v>1590717</v>
      </c>
    </row>
    <row r="566" spans="1:6" ht="23.25" customHeight="1">
      <c r="A566" s="38">
        <v>31</v>
      </c>
      <c r="B566" s="39" t="s">
        <v>77</v>
      </c>
      <c r="C566" s="40">
        <v>34429</v>
      </c>
      <c r="D566" s="40">
        <v>3323</v>
      </c>
      <c r="E566" s="40" t="s">
        <v>52</v>
      </c>
      <c r="F566" s="40">
        <v>1511858</v>
      </c>
    </row>
    <row r="567" spans="1:6" ht="23.25" customHeight="1">
      <c r="A567" s="38">
        <v>32</v>
      </c>
      <c r="B567" s="39" t="s">
        <v>88</v>
      </c>
      <c r="C567" s="40">
        <v>10231</v>
      </c>
      <c r="D567" s="40">
        <v>13341</v>
      </c>
      <c r="E567" s="40" t="s">
        <v>52</v>
      </c>
      <c r="F567" s="40">
        <v>1337844</v>
      </c>
    </row>
    <row r="568" spans="1:6" ht="23.25" customHeight="1">
      <c r="A568" s="38">
        <v>33</v>
      </c>
      <c r="B568" s="39" t="s">
        <v>200</v>
      </c>
      <c r="C568" s="40">
        <v>15851</v>
      </c>
      <c r="D568" s="40">
        <v>16320</v>
      </c>
      <c r="E568" s="40" t="s">
        <v>54</v>
      </c>
      <c r="F568" s="40">
        <v>1179484</v>
      </c>
    </row>
    <row r="569" spans="1:6" ht="23.25" customHeight="1">
      <c r="A569" s="38">
        <v>34</v>
      </c>
      <c r="B569" s="39" t="s">
        <v>70</v>
      </c>
      <c r="C569" s="40">
        <v>3043</v>
      </c>
      <c r="D569" s="40">
        <v>2853</v>
      </c>
      <c r="E569" s="40" t="s">
        <v>52</v>
      </c>
      <c r="F569" s="40">
        <v>895392</v>
      </c>
    </row>
    <row r="570" spans="1:6" ht="23.25" customHeight="1">
      <c r="A570" s="38">
        <v>35</v>
      </c>
      <c r="B570" s="39" t="s">
        <v>98</v>
      </c>
      <c r="C570" s="40">
        <v>11078</v>
      </c>
      <c r="D570" s="40">
        <v>5921</v>
      </c>
      <c r="E570" s="40" t="s">
        <v>52</v>
      </c>
      <c r="F570" s="40">
        <v>885269</v>
      </c>
    </row>
    <row r="571" spans="1:6" ht="23.25" customHeight="1">
      <c r="A571" s="38">
        <v>36</v>
      </c>
      <c r="B571" s="39" t="s">
        <v>96</v>
      </c>
      <c r="C571" s="40">
        <v>5763</v>
      </c>
      <c r="D571" s="40">
        <v>5520</v>
      </c>
      <c r="E571" s="40" t="s">
        <v>54</v>
      </c>
      <c r="F571" s="40">
        <v>673628</v>
      </c>
    </row>
    <row r="572" spans="1:6" ht="23.25" customHeight="1">
      <c r="A572" s="38">
        <v>37</v>
      </c>
      <c r="B572" s="39" t="s">
        <v>93</v>
      </c>
      <c r="C572" s="40">
        <v>10223</v>
      </c>
      <c r="D572" s="40">
        <v>1002000</v>
      </c>
      <c r="E572" s="40" t="s">
        <v>52</v>
      </c>
      <c r="F572" s="40">
        <v>671750</v>
      </c>
    </row>
    <row r="573" spans="1:6" ht="23.25" customHeight="1">
      <c r="A573" s="38">
        <v>38</v>
      </c>
      <c r="B573" s="39" t="s">
        <v>205</v>
      </c>
      <c r="C573" s="40">
        <v>19950</v>
      </c>
      <c r="D573" s="40">
        <v>19950</v>
      </c>
      <c r="E573" s="40" t="s">
        <v>52</v>
      </c>
      <c r="F573" s="40">
        <v>657530</v>
      </c>
    </row>
    <row r="574" spans="1:6" ht="23.25" customHeight="1">
      <c r="A574" s="38">
        <v>39</v>
      </c>
      <c r="B574" s="39" t="s">
        <v>94</v>
      </c>
      <c r="C574" s="40">
        <v>29910</v>
      </c>
      <c r="D574" s="40">
        <v>29910</v>
      </c>
      <c r="E574" s="40" t="s">
        <v>52</v>
      </c>
      <c r="F574" s="40">
        <v>646056</v>
      </c>
    </row>
    <row r="575" spans="1:6" ht="23.25" customHeight="1">
      <c r="A575" s="38">
        <v>40</v>
      </c>
      <c r="B575" s="39" t="s">
        <v>421</v>
      </c>
      <c r="C575" s="40">
        <v>4093</v>
      </c>
      <c r="D575" s="40">
        <v>5100</v>
      </c>
      <c r="E575" s="40" t="s">
        <v>52</v>
      </c>
      <c r="F575" s="40">
        <v>605428</v>
      </c>
    </row>
    <row r="576" spans="1:6" ht="23.25" customHeight="1">
      <c r="A576" s="38">
        <v>41</v>
      </c>
      <c r="B576" s="39" t="s">
        <v>422</v>
      </c>
      <c r="C576" s="40">
        <v>5042</v>
      </c>
      <c r="D576" s="40">
        <v>5301</v>
      </c>
      <c r="E576" s="40" t="s">
        <v>52</v>
      </c>
      <c r="F576" s="40">
        <v>596711</v>
      </c>
    </row>
    <row r="577" spans="1:6" ht="23.25" customHeight="1">
      <c r="A577" s="38">
        <v>42</v>
      </c>
      <c r="B577" s="39" t="s">
        <v>390</v>
      </c>
      <c r="C577" s="40">
        <v>416410</v>
      </c>
      <c r="D577" s="40">
        <v>415530</v>
      </c>
      <c r="E577" s="40" t="s">
        <v>52</v>
      </c>
      <c r="F577" s="40">
        <v>559579</v>
      </c>
    </row>
    <row r="578" spans="1:6" ht="23.25" customHeight="1">
      <c r="A578" s="38">
        <v>43</v>
      </c>
      <c r="B578" s="39" t="s">
        <v>360</v>
      </c>
      <c r="C578" s="40">
        <v>70000</v>
      </c>
      <c r="D578" s="40">
        <v>70000</v>
      </c>
      <c r="E578" s="40" t="s">
        <v>52</v>
      </c>
      <c r="F578" s="40">
        <v>420000</v>
      </c>
    </row>
    <row r="579" spans="1:6" ht="23.25" customHeight="1">
      <c r="A579" s="38">
        <v>44</v>
      </c>
      <c r="B579" s="39" t="s">
        <v>264</v>
      </c>
      <c r="C579" s="40">
        <v>38000</v>
      </c>
      <c r="D579" s="40">
        <v>1410</v>
      </c>
      <c r="E579" s="40" t="s">
        <v>52</v>
      </c>
      <c r="F579" s="40">
        <v>410000</v>
      </c>
    </row>
    <row r="580" spans="1:6" ht="23.25" customHeight="1">
      <c r="A580" s="38">
        <v>45</v>
      </c>
      <c r="B580" s="39" t="s">
        <v>233</v>
      </c>
      <c r="C580" s="40">
        <v>31000</v>
      </c>
      <c r="D580" s="40">
        <v>31000</v>
      </c>
      <c r="E580" s="40" t="s">
        <v>52</v>
      </c>
      <c r="F580" s="40">
        <v>366500</v>
      </c>
    </row>
    <row r="581" spans="1:6" ht="23.25" customHeight="1">
      <c r="A581" s="38">
        <v>46</v>
      </c>
      <c r="B581" s="39" t="s">
        <v>91</v>
      </c>
      <c r="C581" s="40">
        <v>109</v>
      </c>
      <c r="D581" s="40">
        <v>127</v>
      </c>
      <c r="E581" s="40" t="s">
        <v>52</v>
      </c>
      <c r="F581" s="40">
        <v>362685</v>
      </c>
    </row>
    <row r="582" spans="1:6" ht="23.25" customHeight="1">
      <c r="A582" s="38">
        <v>47</v>
      </c>
      <c r="B582" s="39" t="s">
        <v>103</v>
      </c>
      <c r="C582" s="40">
        <v>5250</v>
      </c>
      <c r="D582" s="40">
        <v>7</v>
      </c>
      <c r="E582" s="40" t="s">
        <v>57</v>
      </c>
      <c r="F582" s="40">
        <v>360500</v>
      </c>
    </row>
    <row r="583" spans="1:6" ht="23.25" customHeight="1">
      <c r="A583" s="38">
        <v>48</v>
      </c>
      <c r="B583" s="39" t="s">
        <v>87</v>
      </c>
      <c r="C583" s="40">
        <v>7150</v>
      </c>
      <c r="D583" s="40">
        <v>2</v>
      </c>
      <c r="E583" s="40" t="s">
        <v>57</v>
      </c>
      <c r="F583" s="40">
        <v>344000</v>
      </c>
    </row>
    <row r="584" spans="1:6" ht="23.25" customHeight="1">
      <c r="A584" s="38">
        <v>49</v>
      </c>
      <c r="B584" s="39" t="s">
        <v>82</v>
      </c>
      <c r="C584" s="40">
        <v>3500</v>
      </c>
      <c r="D584" s="40">
        <v>1</v>
      </c>
      <c r="E584" s="40" t="s">
        <v>52</v>
      </c>
      <c r="F584" s="40">
        <v>330000</v>
      </c>
    </row>
    <row r="585" spans="1:6" ht="23.25" customHeight="1">
      <c r="A585" s="38">
        <v>50</v>
      </c>
      <c r="B585" s="39" t="s">
        <v>101</v>
      </c>
      <c r="C585" s="40">
        <v>4950</v>
      </c>
      <c r="D585" s="40">
        <v>4950</v>
      </c>
      <c r="E585" s="40" t="s">
        <v>52</v>
      </c>
      <c r="F585" s="40">
        <v>282150</v>
      </c>
    </row>
    <row r="586" spans="1:6" ht="23.25" customHeight="1">
      <c r="A586" s="394" t="s">
        <v>105</v>
      </c>
      <c r="B586" s="394"/>
      <c r="C586" s="42">
        <f>SUM(C536:C585)</f>
        <v>52877587</v>
      </c>
      <c r="D586" s="42">
        <f>SUM(D536:D585)</f>
        <v>200731292</v>
      </c>
      <c r="E586" s="42"/>
      <c r="F586" s="42">
        <f>SUM(F536:F585)</f>
        <v>1335955713</v>
      </c>
    </row>
    <row r="587" spans="1:6" ht="23.25" customHeight="1">
      <c r="A587" s="394" t="s">
        <v>106</v>
      </c>
      <c r="B587" s="394"/>
      <c r="C587" s="44">
        <f>C588-C586</f>
        <v>249154.36999999732</v>
      </c>
      <c r="D587" s="44">
        <v>51064</v>
      </c>
      <c r="E587" s="44"/>
      <c r="F587" s="44">
        <f>F588-F586</f>
        <v>1566018.1300001144</v>
      </c>
    </row>
    <row r="588" spans="1:6" ht="23.25" customHeight="1">
      <c r="A588" s="394" t="s">
        <v>41</v>
      </c>
      <c r="B588" s="394"/>
      <c r="C588" s="44">
        <v>53126741.37</v>
      </c>
      <c r="D588" s="44">
        <f>SUM(D586:D587)</f>
        <v>200782356</v>
      </c>
      <c r="E588" s="44"/>
      <c r="F588" s="44">
        <v>1337521731.13</v>
      </c>
    </row>
    <row r="589" spans="1:5" ht="23.25" customHeight="1">
      <c r="A589" s="395"/>
      <c r="B589" s="396"/>
      <c r="E589" s="47"/>
    </row>
    <row r="590" ht="23.25" customHeight="1">
      <c r="E590" s="47"/>
    </row>
    <row r="592" spans="1:6" ht="23.25" customHeight="1">
      <c r="A592" s="350" t="s">
        <v>43</v>
      </c>
      <c r="B592" s="350"/>
      <c r="C592" s="350"/>
      <c r="D592" s="350"/>
      <c r="E592" s="350"/>
      <c r="F592" s="350"/>
    </row>
    <row r="593" spans="1:6" ht="23.25" customHeight="1">
      <c r="A593" s="351" t="s">
        <v>45</v>
      </c>
      <c r="B593" s="351"/>
      <c r="C593" s="351"/>
      <c r="D593" s="351"/>
      <c r="E593" s="351"/>
      <c r="F593" s="351"/>
    </row>
    <row r="594" spans="1:6" ht="23.25" customHeight="1">
      <c r="A594" s="351" t="s">
        <v>432</v>
      </c>
      <c r="B594" s="351"/>
      <c r="C594" s="351"/>
      <c r="D594" s="351"/>
      <c r="E594" s="351"/>
      <c r="F594" s="351"/>
    </row>
    <row r="595" spans="1:6" ht="23.25" customHeight="1">
      <c r="A595" s="351"/>
      <c r="B595" s="351"/>
      <c r="C595" s="351"/>
      <c r="D595" s="351"/>
      <c r="E595" s="351"/>
      <c r="F595" s="351"/>
    </row>
    <row r="596" spans="1:6" ht="23.25" customHeight="1">
      <c r="A596" s="401" t="s">
        <v>46</v>
      </c>
      <c r="B596" s="402" t="s">
        <v>47</v>
      </c>
      <c r="C596" s="403" t="s">
        <v>48</v>
      </c>
      <c r="D596" s="403" t="s">
        <v>49</v>
      </c>
      <c r="E596" s="403"/>
      <c r="F596" s="403" t="s">
        <v>50</v>
      </c>
    </row>
    <row r="597" spans="1:6" ht="23.25" customHeight="1">
      <c r="A597" s="327">
        <v>1</v>
      </c>
      <c r="B597" s="299" t="s">
        <v>51</v>
      </c>
      <c r="C597" s="300">
        <v>3932755</v>
      </c>
      <c r="D597" s="300">
        <v>5253159</v>
      </c>
      <c r="E597" s="300" t="s">
        <v>52</v>
      </c>
      <c r="F597" s="300">
        <v>201886264</v>
      </c>
    </row>
    <row r="598" spans="1:6" ht="23.25" customHeight="1">
      <c r="A598" s="327">
        <v>2</v>
      </c>
      <c r="B598" s="299" t="s">
        <v>53</v>
      </c>
      <c r="C598" s="300">
        <v>8967210</v>
      </c>
      <c r="D598" s="300">
        <v>10693274</v>
      </c>
      <c r="E598" s="300" t="s">
        <v>54</v>
      </c>
      <c r="F598" s="300">
        <v>185291698</v>
      </c>
    </row>
    <row r="599" spans="1:6" ht="23.25" customHeight="1">
      <c r="A599" s="327">
        <v>3</v>
      </c>
      <c r="B599" s="299" t="s">
        <v>55</v>
      </c>
      <c r="C599" s="300">
        <v>20973118</v>
      </c>
      <c r="D599" s="300">
        <v>16731657</v>
      </c>
      <c r="E599" s="300" t="s">
        <v>52</v>
      </c>
      <c r="F599" s="300">
        <v>171293859</v>
      </c>
    </row>
    <row r="600" spans="1:6" ht="23.25" customHeight="1">
      <c r="A600" s="327">
        <v>4</v>
      </c>
      <c r="B600" s="299" t="s">
        <v>56</v>
      </c>
      <c r="C600" s="300">
        <v>342664</v>
      </c>
      <c r="D600" s="300">
        <v>165</v>
      </c>
      <c r="E600" s="300" t="s">
        <v>57</v>
      </c>
      <c r="F600" s="300">
        <v>132140892</v>
      </c>
    </row>
    <row r="601" spans="1:6" ht="23.25" customHeight="1">
      <c r="A601" s="327">
        <v>5</v>
      </c>
      <c r="B601" s="299" t="s">
        <v>58</v>
      </c>
      <c r="C601" s="300">
        <v>5476983</v>
      </c>
      <c r="D601" s="300">
        <v>7421587</v>
      </c>
      <c r="E601" s="300" t="s">
        <v>54</v>
      </c>
      <c r="F601" s="300">
        <v>129554324</v>
      </c>
    </row>
    <row r="602" spans="1:6" ht="23.25" customHeight="1">
      <c r="A602" s="327">
        <v>6</v>
      </c>
      <c r="B602" s="299" t="s">
        <v>72</v>
      </c>
      <c r="C602" s="300">
        <v>2727350</v>
      </c>
      <c r="D602" s="300">
        <v>1673507</v>
      </c>
      <c r="E602" s="300" t="s">
        <v>52</v>
      </c>
      <c r="F602" s="300">
        <v>34535880</v>
      </c>
    </row>
    <row r="603" spans="1:6" ht="23.25" customHeight="1">
      <c r="A603" s="327">
        <v>7</v>
      </c>
      <c r="B603" s="299" t="s">
        <v>60</v>
      </c>
      <c r="C603" s="300">
        <v>112927</v>
      </c>
      <c r="D603" s="300">
        <v>7425</v>
      </c>
      <c r="E603" s="300" t="s">
        <v>52</v>
      </c>
      <c r="F603" s="300">
        <v>20402637</v>
      </c>
    </row>
    <row r="604" spans="1:6" ht="23.25" customHeight="1">
      <c r="A604" s="327">
        <v>8</v>
      </c>
      <c r="B604" s="299" t="s">
        <v>100</v>
      </c>
      <c r="C604" s="300">
        <v>56030</v>
      </c>
      <c r="D604" s="300">
        <v>766</v>
      </c>
      <c r="E604" s="300" t="s">
        <v>52</v>
      </c>
      <c r="F604" s="300">
        <v>20030861</v>
      </c>
    </row>
    <row r="605" spans="1:6" ht="23.25" customHeight="1">
      <c r="A605" s="327">
        <v>9</v>
      </c>
      <c r="B605" s="299" t="s">
        <v>68</v>
      </c>
      <c r="C605" s="300">
        <v>132172</v>
      </c>
      <c r="D605" s="300">
        <v>994</v>
      </c>
      <c r="E605" s="300" t="s">
        <v>69</v>
      </c>
      <c r="F605" s="300">
        <v>13050230</v>
      </c>
    </row>
    <row r="606" spans="1:6" ht="23.25" customHeight="1">
      <c r="A606" s="327">
        <v>10</v>
      </c>
      <c r="B606" s="299" t="s">
        <v>61</v>
      </c>
      <c r="C606" s="300">
        <v>50153</v>
      </c>
      <c r="D606" s="300">
        <v>4262</v>
      </c>
      <c r="E606" s="300" t="s">
        <v>69</v>
      </c>
      <c r="F606" s="300">
        <v>12951945</v>
      </c>
    </row>
    <row r="607" spans="1:6" ht="23.25" customHeight="1">
      <c r="A607" s="327">
        <v>11</v>
      </c>
      <c r="B607" s="299" t="s">
        <v>64</v>
      </c>
      <c r="C607" s="300">
        <v>188958</v>
      </c>
      <c r="D607" s="300">
        <v>193488</v>
      </c>
      <c r="E607" s="300" t="s">
        <v>54</v>
      </c>
      <c r="F607" s="300">
        <v>12923643</v>
      </c>
    </row>
    <row r="608" spans="1:6" ht="23.25" customHeight="1">
      <c r="A608" s="327">
        <v>12</v>
      </c>
      <c r="B608" s="299" t="s">
        <v>62</v>
      </c>
      <c r="C608" s="300">
        <v>1617420</v>
      </c>
      <c r="D608" s="300">
        <v>768224</v>
      </c>
      <c r="E608" s="300" t="s">
        <v>52</v>
      </c>
      <c r="F608" s="300">
        <v>12575490</v>
      </c>
    </row>
    <row r="609" spans="1:6" ht="23.25" customHeight="1">
      <c r="A609" s="327">
        <v>13</v>
      </c>
      <c r="B609" s="299" t="s">
        <v>63</v>
      </c>
      <c r="C609" s="300">
        <v>561195</v>
      </c>
      <c r="D609" s="300">
        <v>545520</v>
      </c>
      <c r="E609" s="300" t="s">
        <v>54</v>
      </c>
      <c r="F609" s="300">
        <v>11655767</v>
      </c>
    </row>
    <row r="610" spans="1:6" ht="23.25" customHeight="1">
      <c r="A610" s="327">
        <v>14</v>
      </c>
      <c r="B610" s="299" t="s">
        <v>90</v>
      </c>
      <c r="C610" s="300">
        <v>20689</v>
      </c>
      <c r="D610" s="300">
        <v>1265</v>
      </c>
      <c r="E610" s="300" t="s">
        <v>57</v>
      </c>
      <c r="F610" s="300">
        <v>10583811</v>
      </c>
    </row>
    <row r="611" spans="1:6" ht="23.25" customHeight="1">
      <c r="A611" s="327">
        <v>15</v>
      </c>
      <c r="B611" s="299" t="s">
        <v>59</v>
      </c>
      <c r="C611" s="300">
        <v>88200</v>
      </c>
      <c r="D611" s="300">
        <v>252</v>
      </c>
      <c r="E611" s="300" t="s">
        <v>218</v>
      </c>
      <c r="F611" s="300">
        <v>8772900</v>
      </c>
    </row>
    <row r="612" spans="1:6" ht="23.25" customHeight="1">
      <c r="A612" s="327">
        <v>16</v>
      </c>
      <c r="B612" s="299" t="s">
        <v>65</v>
      </c>
      <c r="C612" s="300">
        <v>87243</v>
      </c>
      <c r="D612" s="300">
        <v>7511</v>
      </c>
      <c r="E612" s="300" t="s">
        <v>52</v>
      </c>
      <c r="F612" s="300">
        <v>8313131</v>
      </c>
    </row>
    <row r="613" spans="1:6" ht="23.25" customHeight="1">
      <c r="A613" s="327">
        <v>17</v>
      </c>
      <c r="B613" s="299" t="s">
        <v>70</v>
      </c>
      <c r="C613" s="300">
        <v>59628</v>
      </c>
      <c r="D613" s="300">
        <v>32477</v>
      </c>
      <c r="E613" s="300" t="s">
        <v>52</v>
      </c>
      <c r="F613" s="300">
        <v>6114705</v>
      </c>
    </row>
    <row r="614" spans="1:6" ht="23.25" customHeight="1">
      <c r="A614" s="327">
        <v>18</v>
      </c>
      <c r="B614" s="299" t="s">
        <v>67</v>
      </c>
      <c r="C614" s="300">
        <v>35294</v>
      </c>
      <c r="D614" s="300">
        <v>123634</v>
      </c>
      <c r="E614" s="300" t="s">
        <v>52</v>
      </c>
      <c r="F614" s="300">
        <v>4702684</v>
      </c>
    </row>
    <row r="615" spans="1:6" ht="23.25" customHeight="1">
      <c r="A615" s="327">
        <v>19</v>
      </c>
      <c r="B615" s="299" t="s">
        <v>450</v>
      </c>
      <c r="C615" s="300">
        <v>10700</v>
      </c>
      <c r="D615" s="300">
        <v>428</v>
      </c>
      <c r="E615" s="300" t="s">
        <v>218</v>
      </c>
      <c r="F615" s="300">
        <v>4278720</v>
      </c>
    </row>
    <row r="616" spans="1:6" ht="23.25" customHeight="1">
      <c r="A616" s="327">
        <v>20</v>
      </c>
      <c r="B616" s="299" t="s">
        <v>84</v>
      </c>
      <c r="C616" s="300">
        <v>18122</v>
      </c>
      <c r="D616" s="300">
        <v>137</v>
      </c>
      <c r="E616" s="300" t="s">
        <v>52</v>
      </c>
      <c r="F616" s="300">
        <v>4230392</v>
      </c>
    </row>
    <row r="617" spans="1:6" ht="23.25" customHeight="1">
      <c r="A617" s="327">
        <v>21</v>
      </c>
      <c r="B617" s="299" t="s">
        <v>75</v>
      </c>
      <c r="C617" s="300">
        <v>2707</v>
      </c>
      <c r="D617" s="300">
        <v>3110</v>
      </c>
      <c r="E617" s="300" t="s">
        <v>52</v>
      </c>
      <c r="F617" s="300">
        <v>3782116</v>
      </c>
    </row>
    <row r="618" spans="1:6" ht="23.25" customHeight="1">
      <c r="A618" s="327">
        <v>22</v>
      </c>
      <c r="B618" s="299" t="s">
        <v>66</v>
      </c>
      <c r="C618" s="300">
        <v>30251</v>
      </c>
      <c r="D618" s="300">
        <v>1579</v>
      </c>
      <c r="E618" s="300" t="s">
        <v>52</v>
      </c>
      <c r="F618" s="300">
        <v>3446146</v>
      </c>
    </row>
    <row r="619" spans="1:6" ht="23.25" customHeight="1">
      <c r="A619" s="327">
        <v>23</v>
      </c>
      <c r="B619" s="299" t="s">
        <v>451</v>
      </c>
      <c r="C619" s="300">
        <v>31623</v>
      </c>
      <c r="D619" s="300">
        <v>31623</v>
      </c>
      <c r="E619" s="300" t="s">
        <v>54</v>
      </c>
      <c r="F619" s="300">
        <v>3189480</v>
      </c>
    </row>
    <row r="620" spans="1:6" ht="23.25" customHeight="1">
      <c r="A620" s="327">
        <v>24</v>
      </c>
      <c r="B620" s="299" t="s">
        <v>74</v>
      </c>
      <c r="C620" s="300">
        <v>179609</v>
      </c>
      <c r="D620" s="300">
        <v>153463</v>
      </c>
      <c r="E620" s="300" t="s">
        <v>52</v>
      </c>
      <c r="F620" s="300">
        <v>2945577</v>
      </c>
    </row>
    <row r="621" spans="1:6" ht="23.25" customHeight="1">
      <c r="A621" s="327">
        <v>25</v>
      </c>
      <c r="B621" s="299" t="s">
        <v>93</v>
      </c>
      <c r="C621" s="300">
        <v>34355</v>
      </c>
      <c r="D621" s="300">
        <v>3664000</v>
      </c>
      <c r="E621" s="300" t="s">
        <v>52</v>
      </c>
      <c r="F621" s="300">
        <v>2885500</v>
      </c>
    </row>
    <row r="622" spans="1:6" ht="23.25" customHeight="1">
      <c r="A622" s="327">
        <v>26</v>
      </c>
      <c r="B622" s="299" t="s">
        <v>88</v>
      </c>
      <c r="C622" s="300">
        <v>21769</v>
      </c>
      <c r="D622" s="300">
        <v>29335</v>
      </c>
      <c r="E622" s="300" t="s">
        <v>52</v>
      </c>
      <c r="F622" s="300">
        <v>2706715</v>
      </c>
    </row>
    <row r="623" spans="1:6" ht="23.25" customHeight="1">
      <c r="A623" s="327">
        <v>27</v>
      </c>
      <c r="B623" s="299" t="s">
        <v>73</v>
      </c>
      <c r="C623" s="300">
        <v>89220</v>
      </c>
      <c r="D623" s="300">
        <v>61020</v>
      </c>
      <c r="E623" s="300" t="s">
        <v>52</v>
      </c>
      <c r="F623" s="300">
        <v>2661800</v>
      </c>
    </row>
    <row r="624" spans="1:6" ht="23.25" customHeight="1">
      <c r="A624" s="327">
        <v>28</v>
      </c>
      <c r="B624" s="299" t="s">
        <v>452</v>
      </c>
      <c r="C624" s="300">
        <v>24000</v>
      </c>
      <c r="D624" s="300">
        <v>2</v>
      </c>
      <c r="E624" s="300" t="s">
        <v>57</v>
      </c>
      <c r="F624" s="300">
        <v>2500000</v>
      </c>
    </row>
    <row r="625" spans="1:6" ht="23.25" customHeight="1">
      <c r="A625" s="327">
        <v>29</v>
      </c>
      <c r="B625" s="299" t="s">
        <v>83</v>
      </c>
      <c r="C625" s="300">
        <v>192016</v>
      </c>
      <c r="D625" s="300">
        <v>192001</v>
      </c>
      <c r="E625" s="300" t="s">
        <v>54</v>
      </c>
      <c r="F625" s="300">
        <v>2407412</v>
      </c>
    </row>
    <row r="626" spans="1:6" ht="23.25" customHeight="1">
      <c r="A626" s="327">
        <v>30</v>
      </c>
      <c r="B626" s="299" t="s">
        <v>85</v>
      </c>
      <c r="C626" s="300">
        <v>155274</v>
      </c>
      <c r="D626" s="300">
        <v>158445</v>
      </c>
      <c r="E626" s="300" t="s">
        <v>54</v>
      </c>
      <c r="F626" s="300">
        <v>1927356</v>
      </c>
    </row>
    <row r="627" spans="1:6" ht="23.25" customHeight="1">
      <c r="A627" s="327">
        <v>31</v>
      </c>
      <c r="B627" s="299" t="s">
        <v>79</v>
      </c>
      <c r="C627" s="300">
        <v>2917</v>
      </c>
      <c r="D627" s="300">
        <v>23002</v>
      </c>
      <c r="E627" s="300" t="s">
        <v>52</v>
      </c>
      <c r="F627" s="300">
        <v>1551202</v>
      </c>
    </row>
    <row r="628" spans="1:6" ht="23.25" customHeight="1">
      <c r="A628" s="327">
        <v>32</v>
      </c>
      <c r="B628" s="299" t="s">
        <v>87</v>
      </c>
      <c r="C628" s="300">
        <v>25330</v>
      </c>
      <c r="D628" s="300">
        <v>5</v>
      </c>
      <c r="E628" s="300" t="s">
        <v>69</v>
      </c>
      <c r="F628" s="300">
        <v>1535000</v>
      </c>
    </row>
    <row r="629" spans="1:6" ht="23.25" customHeight="1">
      <c r="A629" s="327">
        <v>33</v>
      </c>
      <c r="B629" s="299" t="s">
        <v>98</v>
      </c>
      <c r="C629" s="300">
        <v>13473</v>
      </c>
      <c r="D629" s="300">
        <v>11371</v>
      </c>
      <c r="E629" s="300" t="s">
        <v>52</v>
      </c>
      <c r="F629" s="300">
        <v>1292171</v>
      </c>
    </row>
    <row r="630" spans="1:6" ht="23.25" customHeight="1">
      <c r="A630" s="327">
        <v>34</v>
      </c>
      <c r="B630" s="299" t="s">
        <v>453</v>
      </c>
      <c r="C630" s="300">
        <v>3150</v>
      </c>
      <c r="D630" s="300">
        <v>1</v>
      </c>
      <c r="E630" s="300" t="s">
        <v>52</v>
      </c>
      <c r="F630" s="300">
        <v>1275426</v>
      </c>
    </row>
    <row r="631" spans="1:6" ht="23.25" customHeight="1">
      <c r="A631" s="327">
        <v>35</v>
      </c>
      <c r="B631" s="299" t="s">
        <v>86</v>
      </c>
      <c r="C631" s="300">
        <v>29229</v>
      </c>
      <c r="D631" s="300">
        <v>1954</v>
      </c>
      <c r="E631" s="300" t="s">
        <v>52</v>
      </c>
      <c r="F631" s="300">
        <v>1273431</v>
      </c>
    </row>
    <row r="632" spans="1:6" ht="23.25" customHeight="1">
      <c r="A632" s="327">
        <v>36</v>
      </c>
      <c r="B632" s="299" t="s">
        <v>89</v>
      </c>
      <c r="C632" s="300">
        <v>5863</v>
      </c>
      <c r="D632" s="300">
        <v>1035</v>
      </c>
      <c r="E632" s="300" t="s">
        <v>52</v>
      </c>
      <c r="F632" s="300">
        <v>1182535</v>
      </c>
    </row>
    <row r="633" spans="1:6" ht="23.25" customHeight="1">
      <c r="A633" s="327">
        <v>37</v>
      </c>
      <c r="B633" s="299" t="s">
        <v>77</v>
      </c>
      <c r="C633" s="300">
        <v>21847</v>
      </c>
      <c r="D633" s="300">
        <v>1750</v>
      </c>
      <c r="E633" s="300" t="s">
        <v>52</v>
      </c>
      <c r="F633" s="300">
        <v>972908</v>
      </c>
    </row>
    <row r="634" spans="1:6" ht="23.25" customHeight="1">
      <c r="A634" s="327">
        <v>38</v>
      </c>
      <c r="B634" s="299" t="s">
        <v>454</v>
      </c>
      <c r="C634" s="300">
        <v>8540</v>
      </c>
      <c r="D634" s="300">
        <v>7340</v>
      </c>
      <c r="E634" s="300" t="s">
        <v>52</v>
      </c>
      <c r="F634" s="300">
        <v>895230</v>
      </c>
    </row>
    <row r="635" spans="1:6" ht="23.25" customHeight="1">
      <c r="A635" s="327">
        <v>39</v>
      </c>
      <c r="B635" s="299" t="s">
        <v>232</v>
      </c>
      <c r="C635" s="300">
        <v>3725</v>
      </c>
      <c r="D635" s="300">
        <v>27</v>
      </c>
      <c r="E635" s="300" t="s">
        <v>69</v>
      </c>
      <c r="F635" s="300">
        <v>889582</v>
      </c>
    </row>
    <row r="636" spans="1:6" ht="23.25" customHeight="1">
      <c r="A636" s="327">
        <v>40</v>
      </c>
      <c r="B636" s="299" t="s">
        <v>297</v>
      </c>
      <c r="C636" s="300">
        <v>1460</v>
      </c>
      <c r="D636" s="300">
        <v>2</v>
      </c>
      <c r="E636" s="300" t="s">
        <v>52</v>
      </c>
      <c r="F636" s="300">
        <v>700000</v>
      </c>
    </row>
    <row r="637" spans="1:6" ht="23.25" customHeight="1">
      <c r="A637" s="327">
        <v>41</v>
      </c>
      <c r="B637" s="299" t="s">
        <v>71</v>
      </c>
      <c r="C637" s="300">
        <v>32267</v>
      </c>
      <c r="D637" s="300">
        <v>39836</v>
      </c>
      <c r="E637" s="300" t="s">
        <v>54</v>
      </c>
      <c r="F637" s="300">
        <v>673798</v>
      </c>
    </row>
    <row r="638" spans="1:6" ht="23.25" customHeight="1">
      <c r="A638" s="327">
        <v>42</v>
      </c>
      <c r="B638" s="299" t="s">
        <v>94</v>
      </c>
      <c r="C638" s="300">
        <v>29770</v>
      </c>
      <c r="D638" s="300">
        <v>29770</v>
      </c>
      <c r="E638" s="300" t="s">
        <v>325</v>
      </c>
      <c r="F638" s="300">
        <v>638553</v>
      </c>
    </row>
    <row r="639" spans="1:6" ht="23.25" customHeight="1">
      <c r="A639" s="327">
        <v>43</v>
      </c>
      <c r="B639" s="299" t="s">
        <v>455</v>
      </c>
      <c r="C639" s="300">
        <v>8171</v>
      </c>
      <c r="D639" s="300">
        <v>3597</v>
      </c>
      <c r="E639" s="300" t="s">
        <v>52</v>
      </c>
      <c r="F639" s="300">
        <v>636506</v>
      </c>
    </row>
    <row r="640" spans="1:6" ht="23.25" customHeight="1">
      <c r="A640" s="327">
        <v>44</v>
      </c>
      <c r="B640" s="299" t="s">
        <v>322</v>
      </c>
      <c r="C640" s="300">
        <v>18372</v>
      </c>
      <c r="D640" s="300">
        <v>18372</v>
      </c>
      <c r="E640" s="300" t="s">
        <v>54</v>
      </c>
      <c r="F640" s="300">
        <v>615380</v>
      </c>
    </row>
    <row r="641" spans="1:6" ht="23.25" customHeight="1">
      <c r="A641" s="327">
        <v>45</v>
      </c>
      <c r="B641" s="299" t="s">
        <v>421</v>
      </c>
      <c r="C641" s="300">
        <v>3962</v>
      </c>
      <c r="D641" s="300">
        <v>2500</v>
      </c>
      <c r="E641" s="300" t="s">
        <v>52</v>
      </c>
      <c r="F641" s="300">
        <v>582336</v>
      </c>
    </row>
    <row r="642" spans="1:6" ht="23.25" customHeight="1">
      <c r="A642" s="327">
        <v>46</v>
      </c>
      <c r="B642" s="299" t="s">
        <v>456</v>
      </c>
      <c r="C642" s="300">
        <v>2181</v>
      </c>
      <c r="D642" s="300">
        <v>2</v>
      </c>
      <c r="E642" s="300" t="s">
        <v>52</v>
      </c>
      <c r="F642" s="300">
        <v>548043</v>
      </c>
    </row>
    <row r="643" spans="1:6" ht="23.25" customHeight="1">
      <c r="A643" s="327">
        <v>47</v>
      </c>
      <c r="B643" s="299" t="s">
        <v>96</v>
      </c>
      <c r="C643" s="300">
        <v>7437</v>
      </c>
      <c r="D643" s="300">
        <v>8172</v>
      </c>
      <c r="E643" s="300" t="s">
        <v>54</v>
      </c>
      <c r="F643" s="300">
        <v>545595</v>
      </c>
    </row>
    <row r="644" spans="1:6" ht="23.25" customHeight="1">
      <c r="A644" s="327">
        <v>48</v>
      </c>
      <c r="B644" s="299" t="s">
        <v>422</v>
      </c>
      <c r="C644" s="300">
        <v>3962</v>
      </c>
      <c r="D644" s="300">
        <v>2500</v>
      </c>
      <c r="E644" s="300" t="s">
        <v>52</v>
      </c>
      <c r="F644" s="300">
        <v>509664</v>
      </c>
    </row>
    <row r="645" spans="1:6" ht="23.25" customHeight="1">
      <c r="A645" s="327">
        <v>49</v>
      </c>
      <c r="B645" s="299" t="s">
        <v>457</v>
      </c>
      <c r="C645" s="300">
        <v>260000</v>
      </c>
      <c r="D645" s="300">
        <v>260</v>
      </c>
      <c r="E645" s="300" t="s">
        <v>52</v>
      </c>
      <c r="F645" s="300">
        <v>494000</v>
      </c>
    </row>
    <row r="646" spans="1:6" ht="23.25" customHeight="1">
      <c r="A646" s="327">
        <v>50</v>
      </c>
      <c r="B646" s="299" t="s">
        <v>91</v>
      </c>
      <c r="C646" s="300">
        <v>280</v>
      </c>
      <c r="D646" s="300">
        <v>610</v>
      </c>
      <c r="E646" s="300" t="s">
        <v>52</v>
      </c>
      <c r="F646" s="300">
        <v>488691</v>
      </c>
    </row>
    <row r="647" spans="1:6" ht="23.25" customHeight="1">
      <c r="A647" s="531" t="s">
        <v>105</v>
      </c>
      <c r="B647" s="531"/>
      <c r="C647" s="378">
        <f>SUM(C597:C646)</f>
        <v>46701571</v>
      </c>
      <c r="D647" s="378">
        <f>SUM(D597:D646)</f>
        <v>47906416</v>
      </c>
      <c r="E647" s="378"/>
      <c r="F647" s="378">
        <f>SUM(F597:F646)</f>
        <v>1051041986</v>
      </c>
    </row>
    <row r="648" spans="1:6" ht="23.25" customHeight="1">
      <c r="A648" s="531" t="s">
        <v>458</v>
      </c>
      <c r="B648" s="531"/>
      <c r="C648" s="331">
        <f>C649-C647</f>
        <v>542079.549999997</v>
      </c>
      <c r="D648" s="331">
        <v>319186</v>
      </c>
      <c r="E648" s="331"/>
      <c r="F648" s="331">
        <f>F649-F647</f>
        <v>9230294.820000052</v>
      </c>
    </row>
    <row r="649" spans="1:6" ht="23.25" customHeight="1">
      <c r="A649" s="531" t="s">
        <v>41</v>
      </c>
      <c r="B649" s="531"/>
      <c r="C649" s="331">
        <v>47243650.55</v>
      </c>
      <c r="D649" s="331">
        <f>SUM(D647:D648)</f>
        <v>48225602</v>
      </c>
      <c r="E649" s="331"/>
      <c r="F649" s="331">
        <v>1060272280.82</v>
      </c>
    </row>
    <row r="650" spans="1:6" ht="23.25" customHeight="1">
      <c r="A650" s="324"/>
      <c r="B650" s="325"/>
      <c r="C650" s="326"/>
      <c r="D650" s="326"/>
      <c r="E650" s="326"/>
      <c r="F650" s="326"/>
    </row>
    <row r="655" spans="1:6" ht="23.25" customHeight="1">
      <c r="A655" s="350" t="s">
        <v>43</v>
      </c>
      <c r="B655" s="350"/>
      <c r="C655" s="350"/>
      <c r="D655" s="350"/>
      <c r="E655" s="350"/>
      <c r="F655" s="350"/>
    </row>
    <row r="656" spans="1:6" ht="23.25" customHeight="1">
      <c r="A656" s="351" t="s">
        <v>45</v>
      </c>
      <c r="B656" s="351"/>
      <c r="C656" s="351"/>
      <c r="D656" s="351"/>
      <c r="E656" s="351"/>
      <c r="F656" s="351"/>
    </row>
    <row r="657" spans="1:6" ht="23.25" customHeight="1">
      <c r="A657" s="351" t="s">
        <v>489</v>
      </c>
      <c r="B657" s="351"/>
      <c r="C657" s="351"/>
      <c r="D657" s="351"/>
      <c r="E657" s="351"/>
      <c r="F657" s="351"/>
    </row>
    <row r="658" spans="1:6" ht="23.25" customHeight="1">
      <c r="A658" s="320"/>
      <c r="C658" s="496"/>
      <c r="D658" s="496"/>
      <c r="E658" s="496"/>
      <c r="F658" s="496"/>
    </row>
    <row r="659" spans="1:6" ht="23.25" customHeight="1">
      <c r="A659" s="497" t="s">
        <v>46</v>
      </c>
      <c r="B659" s="498" t="s">
        <v>490</v>
      </c>
      <c r="C659" s="499" t="s">
        <v>48</v>
      </c>
      <c r="D659" s="499" t="s">
        <v>49</v>
      </c>
      <c r="E659" s="499" t="s">
        <v>491</v>
      </c>
      <c r="F659" s="499" t="s">
        <v>50</v>
      </c>
    </row>
    <row r="660" spans="1:6" ht="23.25" customHeight="1">
      <c r="A660" s="315">
        <v>1</v>
      </c>
      <c r="B660" s="39" t="s">
        <v>51</v>
      </c>
      <c r="C660" s="500">
        <v>3084001</v>
      </c>
      <c r="D660" s="500">
        <v>14409331</v>
      </c>
      <c r="E660" s="500" t="s">
        <v>52</v>
      </c>
      <c r="F660" s="500">
        <v>177845017</v>
      </c>
    </row>
    <row r="661" spans="1:6" ht="23.25" customHeight="1">
      <c r="A661" s="315">
        <v>2</v>
      </c>
      <c r="B661" s="39" t="s">
        <v>55</v>
      </c>
      <c r="C661" s="500">
        <v>16683882</v>
      </c>
      <c r="D661" s="500">
        <v>15421034</v>
      </c>
      <c r="E661" s="500" t="s">
        <v>52</v>
      </c>
      <c r="F661" s="500">
        <v>139741375</v>
      </c>
    </row>
    <row r="662" spans="1:6" ht="23.25" customHeight="1">
      <c r="A662" s="315">
        <v>3</v>
      </c>
      <c r="B662" s="39" t="s">
        <v>53</v>
      </c>
      <c r="C662" s="500">
        <v>6937404</v>
      </c>
      <c r="D662" s="500">
        <v>8310130</v>
      </c>
      <c r="E662" s="500" t="s">
        <v>54</v>
      </c>
      <c r="F662" s="500">
        <v>128269480</v>
      </c>
    </row>
    <row r="663" spans="1:6" ht="23.25" customHeight="1">
      <c r="A663" s="315">
        <v>4</v>
      </c>
      <c r="B663" s="39" t="s">
        <v>56</v>
      </c>
      <c r="C663" s="500">
        <v>260955</v>
      </c>
      <c r="D663" s="500">
        <v>125</v>
      </c>
      <c r="E663" s="500" t="s">
        <v>57</v>
      </c>
      <c r="F663" s="500">
        <v>110712007</v>
      </c>
    </row>
    <row r="664" spans="1:6" ht="23.25" customHeight="1">
      <c r="A664" s="315">
        <v>5</v>
      </c>
      <c r="B664" s="39" t="s">
        <v>58</v>
      </c>
      <c r="C664" s="500">
        <v>4658054</v>
      </c>
      <c r="D664" s="500">
        <v>6319775</v>
      </c>
      <c r="E664" s="500" t="s">
        <v>54</v>
      </c>
      <c r="F664" s="500">
        <v>101611624</v>
      </c>
    </row>
    <row r="665" spans="1:6" ht="23.25" customHeight="1">
      <c r="A665" s="315">
        <v>6</v>
      </c>
      <c r="B665" s="39" t="s">
        <v>154</v>
      </c>
      <c r="C665" s="500">
        <v>2</v>
      </c>
      <c r="D665" s="500">
        <v>25400892</v>
      </c>
      <c r="E665" s="500" t="s">
        <v>492</v>
      </c>
      <c r="F665" s="500">
        <v>37582205</v>
      </c>
    </row>
    <row r="666" spans="1:6" ht="23.25" customHeight="1">
      <c r="A666" s="315">
        <v>7</v>
      </c>
      <c r="B666" s="39" t="s">
        <v>72</v>
      </c>
      <c r="C666" s="500">
        <v>1851500</v>
      </c>
      <c r="D666" s="500">
        <v>1214010</v>
      </c>
      <c r="E666" s="500" t="s">
        <v>52</v>
      </c>
      <c r="F666" s="500">
        <v>22062350</v>
      </c>
    </row>
    <row r="667" spans="1:6" ht="23.25" customHeight="1">
      <c r="A667" s="315">
        <v>8</v>
      </c>
      <c r="B667" s="39" t="s">
        <v>67</v>
      </c>
      <c r="C667" s="500">
        <v>256731</v>
      </c>
      <c r="D667" s="500">
        <v>733350</v>
      </c>
      <c r="E667" s="500" t="s">
        <v>52</v>
      </c>
      <c r="F667" s="500">
        <v>22053928</v>
      </c>
    </row>
    <row r="668" spans="1:6" ht="23.25" customHeight="1">
      <c r="A668" s="315">
        <v>9</v>
      </c>
      <c r="B668" s="39" t="s">
        <v>60</v>
      </c>
      <c r="C668" s="500">
        <v>70473</v>
      </c>
      <c r="D668" s="500">
        <v>8712</v>
      </c>
      <c r="E668" s="500" t="s">
        <v>52</v>
      </c>
      <c r="F668" s="500">
        <v>14671272</v>
      </c>
    </row>
    <row r="669" spans="1:6" ht="23.25" customHeight="1">
      <c r="A669" s="315">
        <v>10</v>
      </c>
      <c r="B669" s="39" t="s">
        <v>62</v>
      </c>
      <c r="C669" s="500">
        <v>1336220</v>
      </c>
      <c r="D669" s="500">
        <v>526380</v>
      </c>
      <c r="E669" s="500" t="s">
        <v>52</v>
      </c>
      <c r="F669" s="500">
        <v>11881239</v>
      </c>
    </row>
    <row r="670" spans="1:6" ht="23.25" customHeight="1">
      <c r="A670" s="315">
        <v>11</v>
      </c>
      <c r="B670" s="301" t="s">
        <v>493</v>
      </c>
      <c r="C670" s="500">
        <v>29000</v>
      </c>
      <c r="D670" s="500">
        <v>1</v>
      </c>
      <c r="E670" s="500" t="s">
        <v>69</v>
      </c>
      <c r="F670" s="500">
        <v>11043000</v>
      </c>
    </row>
    <row r="671" spans="1:6" ht="23.25" customHeight="1">
      <c r="A671" s="315">
        <v>12</v>
      </c>
      <c r="B671" s="39" t="s">
        <v>90</v>
      </c>
      <c r="C671" s="500">
        <v>19560</v>
      </c>
      <c r="D671" s="500">
        <v>160</v>
      </c>
      <c r="E671" s="500" t="s">
        <v>57</v>
      </c>
      <c r="F671" s="500">
        <v>10394000</v>
      </c>
    </row>
    <row r="672" spans="1:6" ht="23.25" customHeight="1">
      <c r="A672" s="315">
        <v>13</v>
      </c>
      <c r="B672" s="39" t="s">
        <v>59</v>
      </c>
      <c r="C672" s="500">
        <v>79800</v>
      </c>
      <c r="D672" s="500">
        <v>285</v>
      </c>
      <c r="E672" s="500" t="s">
        <v>218</v>
      </c>
      <c r="F672" s="500">
        <v>9742100</v>
      </c>
    </row>
    <row r="673" spans="1:6" ht="23.25" customHeight="1">
      <c r="A673" s="315">
        <v>14</v>
      </c>
      <c r="B673" s="39" t="s">
        <v>65</v>
      </c>
      <c r="C673" s="500">
        <v>75535</v>
      </c>
      <c r="D673" s="500">
        <v>5015</v>
      </c>
      <c r="E673" s="500" t="s">
        <v>52</v>
      </c>
      <c r="F673" s="500">
        <v>8817442</v>
      </c>
    </row>
    <row r="674" spans="1:6" ht="23.25" customHeight="1">
      <c r="A674" s="315">
        <v>15</v>
      </c>
      <c r="B674" s="39" t="s">
        <v>64</v>
      </c>
      <c r="C674" s="500">
        <v>103304</v>
      </c>
      <c r="D674" s="500">
        <v>102660</v>
      </c>
      <c r="E674" s="500" t="s">
        <v>54</v>
      </c>
      <c r="F674" s="500">
        <v>7518952</v>
      </c>
    </row>
    <row r="675" spans="1:6" ht="23.25" customHeight="1">
      <c r="A675" s="315">
        <v>16</v>
      </c>
      <c r="B675" s="39" t="s">
        <v>68</v>
      </c>
      <c r="C675" s="500">
        <v>72108</v>
      </c>
      <c r="D675" s="500">
        <v>349</v>
      </c>
      <c r="E675" s="500" t="s">
        <v>69</v>
      </c>
      <c r="F675" s="500">
        <v>7107696</v>
      </c>
    </row>
    <row r="676" spans="1:6" ht="23.25" customHeight="1">
      <c r="A676" s="315">
        <v>17</v>
      </c>
      <c r="B676" s="39" t="s">
        <v>63</v>
      </c>
      <c r="C676" s="500">
        <v>279250</v>
      </c>
      <c r="D676" s="500">
        <v>279250</v>
      </c>
      <c r="E676" s="500" t="s">
        <v>54</v>
      </c>
      <c r="F676" s="500">
        <v>6204376</v>
      </c>
    </row>
    <row r="677" spans="1:6" ht="23.25" customHeight="1">
      <c r="A677" s="315">
        <v>18</v>
      </c>
      <c r="B677" s="39" t="s">
        <v>388</v>
      </c>
      <c r="C677" s="500">
        <v>42000</v>
      </c>
      <c r="D677" s="500">
        <v>1</v>
      </c>
      <c r="E677" s="500" t="s">
        <v>57</v>
      </c>
      <c r="F677" s="500">
        <v>4900000</v>
      </c>
    </row>
    <row r="678" spans="1:6" ht="23.25" customHeight="1">
      <c r="A678" s="315">
        <v>19</v>
      </c>
      <c r="B678" s="39" t="s">
        <v>450</v>
      </c>
      <c r="C678" s="500">
        <v>10700</v>
      </c>
      <c r="D678" s="500">
        <v>428</v>
      </c>
      <c r="E678" s="500" t="s">
        <v>52</v>
      </c>
      <c r="F678" s="500">
        <v>4378136</v>
      </c>
    </row>
    <row r="679" spans="1:6" ht="23.25" customHeight="1">
      <c r="A679" s="315">
        <v>20</v>
      </c>
      <c r="B679" s="39" t="s">
        <v>84</v>
      </c>
      <c r="C679" s="500">
        <v>15311</v>
      </c>
      <c r="D679" s="500">
        <v>117</v>
      </c>
      <c r="E679" s="500" t="s">
        <v>52</v>
      </c>
      <c r="F679" s="500">
        <v>4051006</v>
      </c>
    </row>
    <row r="680" spans="1:6" ht="23.25" customHeight="1">
      <c r="A680" s="315">
        <v>21</v>
      </c>
      <c r="B680" s="39" t="s">
        <v>70</v>
      </c>
      <c r="C680" s="500">
        <v>48420</v>
      </c>
      <c r="D680" s="500">
        <v>2576</v>
      </c>
      <c r="E680" s="500" t="s">
        <v>52</v>
      </c>
      <c r="F680" s="500">
        <v>4032165</v>
      </c>
    </row>
    <row r="681" spans="1:6" ht="23.25" customHeight="1">
      <c r="A681" s="315">
        <v>22</v>
      </c>
      <c r="B681" s="39" t="s">
        <v>494</v>
      </c>
      <c r="C681" s="500">
        <v>36000</v>
      </c>
      <c r="D681" s="500">
        <v>200</v>
      </c>
      <c r="E681" s="500" t="s">
        <v>218</v>
      </c>
      <c r="F681" s="500">
        <v>4000000</v>
      </c>
    </row>
    <row r="682" spans="1:6" ht="23.25" customHeight="1">
      <c r="A682" s="315">
        <v>23</v>
      </c>
      <c r="B682" s="39" t="s">
        <v>61</v>
      </c>
      <c r="C682" s="500">
        <v>10463</v>
      </c>
      <c r="D682" s="500">
        <v>3626</v>
      </c>
      <c r="E682" s="500" t="s">
        <v>69</v>
      </c>
      <c r="F682" s="500">
        <v>3789350</v>
      </c>
    </row>
    <row r="683" spans="1:6" ht="23.25" customHeight="1">
      <c r="A683" s="315">
        <v>24</v>
      </c>
      <c r="B683" s="39" t="s">
        <v>66</v>
      </c>
      <c r="C683" s="500">
        <v>31507</v>
      </c>
      <c r="D683" s="500">
        <v>1918</v>
      </c>
      <c r="E683" s="500" t="s">
        <v>52</v>
      </c>
      <c r="F683" s="500">
        <v>3467278</v>
      </c>
    </row>
    <row r="684" spans="1:6" ht="23.25" customHeight="1">
      <c r="A684" s="315">
        <v>25</v>
      </c>
      <c r="B684" s="39" t="s">
        <v>75</v>
      </c>
      <c r="C684" s="500">
        <v>931</v>
      </c>
      <c r="D684" s="500">
        <v>2030</v>
      </c>
      <c r="E684" s="500" t="s">
        <v>52</v>
      </c>
      <c r="F684" s="500">
        <v>3453303</v>
      </c>
    </row>
    <row r="685" spans="1:6" ht="23.25" customHeight="1">
      <c r="A685" s="315">
        <v>26</v>
      </c>
      <c r="B685" s="39" t="s">
        <v>93</v>
      </c>
      <c r="C685" s="500">
        <v>49089</v>
      </c>
      <c r="D685" s="500">
        <v>2588740</v>
      </c>
      <c r="E685" s="500" t="s">
        <v>52</v>
      </c>
      <c r="F685" s="500">
        <v>2936400</v>
      </c>
    </row>
    <row r="686" spans="1:6" ht="23.25" customHeight="1">
      <c r="A686" s="315">
        <v>27</v>
      </c>
      <c r="B686" s="39" t="s">
        <v>89</v>
      </c>
      <c r="C686" s="500">
        <v>21181</v>
      </c>
      <c r="D686" s="500">
        <v>153</v>
      </c>
      <c r="E686" s="500" t="s">
        <v>69</v>
      </c>
      <c r="F686" s="500">
        <v>2899456</v>
      </c>
    </row>
    <row r="687" spans="1:6" ht="23.25" customHeight="1">
      <c r="A687" s="315">
        <v>28</v>
      </c>
      <c r="B687" s="39" t="s">
        <v>297</v>
      </c>
      <c r="C687" s="500">
        <v>10820</v>
      </c>
      <c r="D687" s="500">
        <v>1</v>
      </c>
      <c r="E687" s="500" t="s">
        <v>52</v>
      </c>
      <c r="F687" s="500">
        <v>2394294</v>
      </c>
    </row>
    <row r="688" spans="1:6" ht="23.25" customHeight="1">
      <c r="A688" s="315">
        <v>29</v>
      </c>
      <c r="B688" s="39" t="s">
        <v>78</v>
      </c>
      <c r="C688" s="500">
        <v>25750</v>
      </c>
      <c r="D688" s="500">
        <v>2</v>
      </c>
      <c r="E688" s="500" t="s">
        <v>57</v>
      </c>
      <c r="F688" s="500">
        <v>2260000</v>
      </c>
    </row>
    <row r="689" spans="1:6" ht="23.25" customHeight="1">
      <c r="A689" s="315">
        <v>30</v>
      </c>
      <c r="B689" s="39" t="s">
        <v>73</v>
      </c>
      <c r="C689" s="500">
        <v>76080</v>
      </c>
      <c r="D689" s="500">
        <v>51080</v>
      </c>
      <c r="E689" s="500" t="s">
        <v>52</v>
      </c>
      <c r="F689" s="500">
        <v>2127550</v>
      </c>
    </row>
    <row r="690" spans="1:6" ht="23.25" customHeight="1">
      <c r="A690" s="315">
        <v>31</v>
      </c>
      <c r="B690" s="39" t="s">
        <v>85</v>
      </c>
      <c r="C690" s="500">
        <v>186325</v>
      </c>
      <c r="D690" s="500">
        <v>190131</v>
      </c>
      <c r="E690" s="500" t="s">
        <v>54</v>
      </c>
      <c r="F690" s="500">
        <v>2117999</v>
      </c>
    </row>
    <row r="691" spans="1:6" ht="23.25" customHeight="1">
      <c r="A691" s="315">
        <v>32</v>
      </c>
      <c r="B691" s="39" t="s">
        <v>79</v>
      </c>
      <c r="C691" s="500">
        <v>4438</v>
      </c>
      <c r="D691" s="500">
        <v>14383</v>
      </c>
      <c r="E691" s="500" t="s">
        <v>52</v>
      </c>
      <c r="F691" s="500">
        <v>2087283</v>
      </c>
    </row>
    <row r="692" spans="1:6" ht="23.25" customHeight="1">
      <c r="A692" s="315">
        <v>33</v>
      </c>
      <c r="B692" s="39" t="s">
        <v>77</v>
      </c>
      <c r="C692" s="500">
        <v>42733</v>
      </c>
      <c r="D692" s="500">
        <v>3987</v>
      </c>
      <c r="E692" s="500" t="s">
        <v>52</v>
      </c>
      <c r="F692" s="500">
        <v>1917996</v>
      </c>
    </row>
    <row r="693" spans="1:6" ht="23.25" customHeight="1">
      <c r="A693" s="315">
        <v>34</v>
      </c>
      <c r="B693" s="39" t="s">
        <v>71</v>
      </c>
      <c r="C693" s="500">
        <v>96963</v>
      </c>
      <c r="D693" s="500">
        <v>119710</v>
      </c>
      <c r="E693" s="500" t="s">
        <v>54</v>
      </c>
      <c r="F693" s="500">
        <v>1840515</v>
      </c>
    </row>
    <row r="694" spans="1:6" ht="23.25" customHeight="1">
      <c r="A694" s="315">
        <v>35</v>
      </c>
      <c r="B694" s="39" t="s">
        <v>83</v>
      </c>
      <c r="C694" s="500">
        <v>160000</v>
      </c>
      <c r="D694" s="500">
        <v>160000</v>
      </c>
      <c r="E694" s="500" t="s">
        <v>54</v>
      </c>
      <c r="F694" s="500">
        <v>1754523</v>
      </c>
    </row>
    <row r="695" spans="1:6" ht="23.25" customHeight="1">
      <c r="A695" s="315">
        <v>36</v>
      </c>
      <c r="B695" s="39" t="s">
        <v>454</v>
      </c>
      <c r="C695" s="500">
        <v>12160</v>
      </c>
      <c r="D695" s="500">
        <v>11760</v>
      </c>
      <c r="E695" s="500" t="s">
        <v>52</v>
      </c>
      <c r="F695" s="500">
        <v>1691875</v>
      </c>
    </row>
    <row r="696" spans="1:6" ht="23.25" customHeight="1">
      <c r="A696" s="315">
        <v>37</v>
      </c>
      <c r="B696" s="39" t="s">
        <v>88</v>
      </c>
      <c r="C696" s="500">
        <v>6526</v>
      </c>
      <c r="D696" s="500">
        <v>12338</v>
      </c>
      <c r="E696" s="500" t="s">
        <v>52</v>
      </c>
      <c r="F696" s="500">
        <v>1681049</v>
      </c>
    </row>
    <row r="697" spans="1:6" ht="23.25" customHeight="1">
      <c r="A697" s="315">
        <v>38</v>
      </c>
      <c r="B697" s="39" t="s">
        <v>74</v>
      </c>
      <c r="C697" s="500">
        <v>82940</v>
      </c>
      <c r="D697" s="500">
        <v>88928</v>
      </c>
      <c r="E697" s="500" t="s">
        <v>52</v>
      </c>
      <c r="F697" s="500">
        <v>1469585</v>
      </c>
    </row>
    <row r="698" spans="1:6" ht="23.25" customHeight="1">
      <c r="A698" s="315">
        <v>39</v>
      </c>
      <c r="B698" s="39" t="s">
        <v>200</v>
      </c>
      <c r="C698" s="500">
        <v>16200</v>
      </c>
      <c r="D698" s="500">
        <v>16200</v>
      </c>
      <c r="E698" s="500" t="s">
        <v>54</v>
      </c>
      <c r="F698" s="500">
        <v>1182600</v>
      </c>
    </row>
    <row r="699" spans="1:6" ht="23.25" customHeight="1">
      <c r="A699" s="315">
        <v>40</v>
      </c>
      <c r="B699" s="39" t="s">
        <v>232</v>
      </c>
      <c r="C699" s="500">
        <v>2173</v>
      </c>
      <c r="D699" s="500">
        <v>629</v>
      </c>
      <c r="E699" s="500" t="s">
        <v>52</v>
      </c>
      <c r="F699" s="500">
        <v>1103560</v>
      </c>
    </row>
    <row r="700" spans="1:6" ht="23.25" customHeight="1">
      <c r="A700" s="315">
        <v>41</v>
      </c>
      <c r="B700" s="39" t="s">
        <v>360</v>
      </c>
      <c r="C700" s="500">
        <v>180000</v>
      </c>
      <c r="D700" s="500">
        <v>180000</v>
      </c>
      <c r="E700" s="500" t="s">
        <v>52</v>
      </c>
      <c r="F700" s="500">
        <v>1080000</v>
      </c>
    </row>
    <row r="701" spans="1:6" ht="23.25" customHeight="1">
      <c r="A701" s="315">
        <v>42</v>
      </c>
      <c r="B701" s="39" t="s">
        <v>87</v>
      </c>
      <c r="C701" s="500">
        <v>15710</v>
      </c>
      <c r="D701" s="500">
        <v>3</v>
      </c>
      <c r="E701" s="500" t="s">
        <v>69</v>
      </c>
      <c r="F701" s="500">
        <v>1051000</v>
      </c>
    </row>
    <row r="702" spans="1:6" ht="23.25" customHeight="1">
      <c r="A702" s="315">
        <v>43</v>
      </c>
      <c r="B702" s="39" t="s">
        <v>495</v>
      </c>
      <c r="C702" s="500">
        <v>2034</v>
      </c>
      <c r="D702" s="500">
        <v>71</v>
      </c>
      <c r="E702" s="500" t="s">
        <v>69</v>
      </c>
      <c r="F702" s="500">
        <v>1020250</v>
      </c>
    </row>
    <row r="703" spans="1:6" ht="23.25" customHeight="1">
      <c r="A703" s="315">
        <v>44</v>
      </c>
      <c r="B703" s="39" t="s">
        <v>98</v>
      </c>
      <c r="C703" s="500">
        <v>10325</v>
      </c>
      <c r="D703" s="500">
        <v>12052</v>
      </c>
      <c r="E703" s="500" t="s">
        <v>52</v>
      </c>
      <c r="F703" s="500">
        <v>871870</v>
      </c>
    </row>
    <row r="704" spans="1:6" ht="23.25" customHeight="1">
      <c r="A704" s="315">
        <v>45</v>
      </c>
      <c r="B704" s="39" t="s">
        <v>451</v>
      </c>
      <c r="C704" s="500">
        <v>7334</v>
      </c>
      <c r="D704" s="500">
        <v>6540</v>
      </c>
      <c r="E704" s="500" t="s">
        <v>54</v>
      </c>
      <c r="F704" s="500">
        <v>765920</v>
      </c>
    </row>
    <row r="705" spans="1:6" ht="23.25" customHeight="1">
      <c r="A705" s="315">
        <v>46</v>
      </c>
      <c r="B705" s="39" t="s">
        <v>103</v>
      </c>
      <c r="C705" s="500">
        <v>10500</v>
      </c>
      <c r="D705" s="500">
        <v>14</v>
      </c>
      <c r="E705" s="500" t="s">
        <v>57</v>
      </c>
      <c r="F705" s="500">
        <v>721000</v>
      </c>
    </row>
    <row r="706" spans="1:6" ht="23.25" customHeight="1">
      <c r="A706" s="315">
        <v>47</v>
      </c>
      <c r="B706" s="39" t="s">
        <v>86</v>
      </c>
      <c r="C706" s="500">
        <v>13130</v>
      </c>
      <c r="D706" s="500">
        <v>1430</v>
      </c>
      <c r="E706" s="500" t="s">
        <v>52</v>
      </c>
      <c r="F706" s="500">
        <v>670445</v>
      </c>
    </row>
    <row r="707" spans="1:6" ht="23.25" customHeight="1">
      <c r="A707" s="315">
        <v>48</v>
      </c>
      <c r="B707" s="39" t="s">
        <v>94</v>
      </c>
      <c r="C707" s="500">
        <v>30120</v>
      </c>
      <c r="D707" s="500">
        <v>30120</v>
      </c>
      <c r="E707" s="500" t="s">
        <v>325</v>
      </c>
      <c r="F707" s="500">
        <v>638544</v>
      </c>
    </row>
    <row r="708" spans="1:6" ht="23.25" customHeight="1">
      <c r="A708" s="315">
        <v>49</v>
      </c>
      <c r="B708" s="39" t="s">
        <v>496</v>
      </c>
      <c r="C708" s="500">
        <v>8168</v>
      </c>
      <c r="D708" s="500">
        <v>212</v>
      </c>
      <c r="E708" s="500" t="s">
        <v>52</v>
      </c>
      <c r="F708" s="500">
        <v>500000</v>
      </c>
    </row>
    <row r="709" spans="1:6" ht="23.25" customHeight="1">
      <c r="A709" s="315">
        <v>50</v>
      </c>
      <c r="B709" s="39" t="s">
        <v>100</v>
      </c>
      <c r="C709" s="500">
        <v>5697</v>
      </c>
      <c r="D709" s="500">
        <v>8</v>
      </c>
      <c r="E709" s="500" t="s">
        <v>52</v>
      </c>
      <c r="F709" s="500">
        <v>439840</v>
      </c>
    </row>
    <row r="710" spans="1:6" ht="23.25" customHeight="1">
      <c r="A710" s="532" t="s">
        <v>105</v>
      </c>
      <c r="B710" s="532"/>
      <c r="C710" s="501">
        <f>SUM(C660:C709)</f>
        <v>37069507</v>
      </c>
      <c r="D710" s="501">
        <f>SUM(D660:D709)</f>
        <v>76230847</v>
      </c>
      <c r="E710" s="501"/>
      <c r="F710" s="501">
        <f>SUM(F660:F709)</f>
        <v>896552855</v>
      </c>
    </row>
    <row r="711" spans="1:6" ht="23.25" customHeight="1">
      <c r="A711" s="532" t="s">
        <v>106</v>
      </c>
      <c r="B711" s="532"/>
      <c r="C711" s="502">
        <f>C712-C710</f>
        <v>257069.86999999732</v>
      </c>
      <c r="D711" s="502">
        <v>168311</v>
      </c>
      <c r="E711" s="502"/>
      <c r="F711" s="502">
        <f>F712-F710</f>
        <v>4388826.129999995</v>
      </c>
    </row>
    <row r="712" spans="1:6" ht="23.25" customHeight="1">
      <c r="A712" s="532" t="s">
        <v>41</v>
      </c>
      <c r="B712" s="532"/>
      <c r="C712" s="502">
        <v>37326576.87</v>
      </c>
      <c r="D712" s="502">
        <f>SUM(D710:D711)</f>
        <v>76399158</v>
      </c>
      <c r="E712" s="502"/>
      <c r="F712" s="502">
        <v>900941681.13</v>
      </c>
    </row>
    <row r="713" spans="1:6" ht="23.25" customHeight="1">
      <c r="A713" s="320"/>
      <c r="C713" s="496"/>
      <c r="D713" s="496"/>
      <c r="E713" s="496"/>
      <c r="F713" s="496"/>
    </row>
    <row r="717" spans="1:6" ht="23.25" customHeight="1">
      <c r="A717" s="528" t="s">
        <v>43</v>
      </c>
      <c r="B717" s="528"/>
      <c r="C717" s="528"/>
      <c r="D717" s="528"/>
      <c r="E717" s="528"/>
      <c r="F717" s="528"/>
    </row>
    <row r="718" spans="1:6" ht="23.25" customHeight="1">
      <c r="A718" s="529" t="s">
        <v>45</v>
      </c>
      <c r="B718" s="529"/>
      <c r="C718" s="529"/>
      <c r="D718" s="529"/>
      <c r="E718" s="529"/>
      <c r="F718" s="529"/>
    </row>
    <row r="719" spans="1:6" ht="23.25" customHeight="1">
      <c r="A719" s="529" t="s">
        <v>510</v>
      </c>
      <c r="B719" s="529"/>
      <c r="C719" s="529"/>
      <c r="D719" s="529"/>
      <c r="E719" s="529"/>
      <c r="F719" s="529"/>
    </row>
    <row r="720" spans="1:6" ht="23.25" customHeight="1">
      <c r="A720" s="508"/>
      <c r="B720" s="509"/>
      <c r="C720" s="510"/>
      <c r="D720" s="510"/>
      <c r="E720" s="510"/>
      <c r="F720" s="510"/>
    </row>
    <row r="721" spans="1:6" ht="23.25" customHeight="1">
      <c r="A721" s="511" t="s">
        <v>46</v>
      </c>
      <c r="B721" s="512" t="s">
        <v>490</v>
      </c>
      <c r="C721" s="513" t="s">
        <v>48</v>
      </c>
      <c r="D721" s="513" t="s">
        <v>49</v>
      </c>
      <c r="E721" s="513" t="s">
        <v>491</v>
      </c>
      <c r="F721" s="513" t="s">
        <v>50</v>
      </c>
    </row>
    <row r="722" spans="1:6" ht="23.25" customHeight="1">
      <c r="A722" s="514">
        <v>1</v>
      </c>
      <c r="B722" s="515" t="s">
        <v>51</v>
      </c>
      <c r="C722" s="516">
        <v>3547181</v>
      </c>
      <c r="D722" s="516">
        <v>7742474</v>
      </c>
      <c r="E722" s="516" t="s">
        <v>52</v>
      </c>
      <c r="F722" s="516">
        <v>201241846</v>
      </c>
    </row>
    <row r="723" spans="1:6" ht="23.25" customHeight="1">
      <c r="A723" s="514">
        <v>2</v>
      </c>
      <c r="B723" s="515" t="s">
        <v>55</v>
      </c>
      <c r="C723" s="516">
        <v>15757980</v>
      </c>
      <c r="D723" s="516">
        <v>29493647</v>
      </c>
      <c r="E723" s="516" t="s">
        <v>52</v>
      </c>
      <c r="F723" s="516">
        <v>127510873</v>
      </c>
    </row>
    <row r="724" spans="1:6" ht="23.25" customHeight="1">
      <c r="A724" s="514">
        <v>3</v>
      </c>
      <c r="B724" s="515" t="s">
        <v>58</v>
      </c>
      <c r="C724" s="516">
        <v>5722833</v>
      </c>
      <c r="D724" s="516">
        <v>7790781</v>
      </c>
      <c r="E724" s="516" t="s">
        <v>54</v>
      </c>
      <c r="F724" s="516">
        <v>120649325</v>
      </c>
    </row>
    <row r="725" spans="1:6" ht="23.25" customHeight="1">
      <c r="A725" s="514">
        <v>4</v>
      </c>
      <c r="B725" s="515" t="s">
        <v>56</v>
      </c>
      <c r="C725" s="516">
        <v>265075</v>
      </c>
      <c r="D725" s="516">
        <v>125</v>
      </c>
      <c r="E725" s="516" t="s">
        <v>57</v>
      </c>
      <c r="F725" s="516">
        <v>112591100</v>
      </c>
    </row>
    <row r="726" spans="1:6" ht="23.25" customHeight="1">
      <c r="A726" s="514">
        <v>5</v>
      </c>
      <c r="B726" s="515" t="s">
        <v>53</v>
      </c>
      <c r="C726" s="516">
        <v>5569342</v>
      </c>
      <c r="D726" s="516">
        <v>6662849</v>
      </c>
      <c r="E726" s="516" t="s">
        <v>54</v>
      </c>
      <c r="F726" s="516">
        <v>107625573</v>
      </c>
    </row>
    <row r="727" spans="1:6" ht="23.25" customHeight="1">
      <c r="A727" s="514">
        <v>6</v>
      </c>
      <c r="B727" s="515" t="s">
        <v>61</v>
      </c>
      <c r="C727" s="516">
        <v>115233</v>
      </c>
      <c r="D727" s="516">
        <v>3273</v>
      </c>
      <c r="E727" s="516" t="s">
        <v>69</v>
      </c>
      <c r="F727" s="516">
        <v>31436268</v>
      </c>
    </row>
    <row r="728" spans="1:6" ht="23.25" customHeight="1">
      <c r="A728" s="514">
        <v>7</v>
      </c>
      <c r="B728" s="515" t="s">
        <v>60</v>
      </c>
      <c r="C728" s="516">
        <v>106652</v>
      </c>
      <c r="D728" s="516">
        <v>6249</v>
      </c>
      <c r="E728" s="516" t="s">
        <v>52</v>
      </c>
      <c r="F728" s="516">
        <v>21962527</v>
      </c>
    </row>
    <row r="729" spans="1:6" ht="23.25" customHeight="1">
      <c r="A729" s="514">
        <v>8</v>
      </c>
      <c r="B729" s="515" t="s">
        <v>297</v>
      </c>
      <c r="C729" s="516">
        <v>64920</v>
      </c>
      <c r="D729" s="516">
        <v>6</v>
      </c>
      <c r="E729" s="516" t="s">
        <v>57</v>
      </c>
      <c r="F729" s="516">
        <v>18040638</v>
      </c>
    </row>
    <row r="730" spans="1:6" ht="23.25" customHeight="1">
      <c r="A730" s="514">
        <v>9</v>
      </c>
      <c r="B730" s="515" t="s">
        <v>59</v>
      </c>
      <c r="C730" s="516">
        <v>112560</v>
      </c>
      <c r="D730" s="516">
        <v>402</v>
      </c>
      <c r="E730" s="516" t="s">
        <v>218</v>
      </c>
      <c r="F730" s="516">
        <v>13899000</v>
      </c>
    </row>
    <row r="731" spans="1:6" ht="23.25" customHeight="1">
      <c r="A731" s="514">
        <v>10</v>
      </c>
      <c r="B731" s="515" t="s">
        <v>62</v>
      </c>
      <c r="C731" s="516">
        <v>1448600</v>
      </c>
      <c r="D731" s="516">
        <v>570222</v>
      </c>
      <c r="E731" s="516" t="s">
        <v>52</v>
      </c>
      <c r="F731" s="516">
        <v>13086403</v>
      </c>
    </row>
    <row r="732" spans="1:6" ht="23.25" customHeight="1">
      <c r="A732" s="514">
        <v>11</v>
      </c>
      <c r="B732" s="515" t="s">
        <v>64</v>
      </c>
      <c r="C732" s="516">
        <v>150939</v>
      </c>
      <c r="D732" s="516">
        <v>164895</v>
      </c>
      <c r="E732" s="516" t="s">
        <v>54</v>
      </c>
      <c r="F732" s="516">
        <v>12679857</v>
      </c>
    </row>
    <row r="733" spans="1:6" ht="23.25" customHeight="1">
      <c r="A733" s="514">
        <v>12</v>
      </c>
      <c r="B733" s="515" t="s">
        <v>72</v>
      </c>
      <c r="C733" s="516">
        <v>845500</v>
      </c>
      <c r="D733" s="516">
        <v>756320</v>
      </c>
      <c r="E733" s="516" t="s">
        <v>52</v>
      </c>
      <c r="F733" s="516">
        <v>11305050</v>
      </c>
    </row>
    <row r="734" spans="1:6" ht="23.25" customHeight="1">
      <c r="A734" s="514">
        <v>13</v>
      </c>
      <c r="B734" s="515" t="s">
        <v>75</v>
      </c>
      <c r="C734" s="516">
        <v>3065</v>
      </c>
      <c r="D734" s="516">
        <v>5622</v>
      </c>
      <c r="E734" s="516" t="s">
        <v>52</v>
      </c>
      <c r="F734" s="516">
        <v>7438225</v>
      </c>
    </row>
    <row r="735" spans="1:6" ht="23.25" customHeight="1">
      <c r="A735" s="514">
        <v>14</v>
      </c>
      <c r="B735" s="515" t="s">
        <v>66</v>
      </c>
      <c r="C735" s="516">
        <v>62888</v>
      </c>
      <c r="D735" s="516">
        <v>3235</v>
      </c>
      <c r="E735" s="516" t="s">
        <v>52</v>
      </c>
      <c r="F735" s="516">
        <v>7099802</v>
      </c>
    </row>
    <row r="736" spans="1:6" ht="23.25" customHeight="1">
      <c r="A736" s="514">
        <v>15</v>
      </c>
      <c r="B736" s="515" t="s">
        <v>81</v>
      </c>
      <c r="C736" s="516">
        <v>9280</v>
      </c>
      <c r="D736" s="516">
        <v>4</v>
      </c>
      <c r="E736" s="516" t="s">
        <v>57</v>
      </c>
      <c r="F736" s="516">
        <v>6337000</v>
      </c>
    </row>
    <row r="737" spans="1:6" ht="23.25" customHeight="1">
      <c r="A737" s="514">
        <v>16</v>
      </c>
      <c r="B737" s="515" t="s">
        <v>71</v>
      </c>
      <c r="C737" s="516">
        <v>291123</v>
      </c>
      <c r="D737" s="516">
        <v>359417</v>
      </c>
      <c r="E737" s="516" t="s">
        <v>54</v>
      </c>
      <c r="F737" s="516">
        <v>5200728</v>
      </c>
    </row>
    <row r="738" spans="1:6" ht="23.25" customHeight="1">
      <c r="A738" s="514">
        <v>17</v>
      </c>
      <c r="B738" s="515" t="s">
        <v>67</v>
      </c>
      <c r="C738" s="516">
        <v>27250</v>
      </c>
      <c r="D738" s="516">
        <v>375637</v>
      </c>
      <c r="E738" s="516" t="s">
        <v>52</v>
      </c>
      <c r="F738" s="516">
        <v>5188133</v>
      </c>
    </row>
    <row r="739" spans="1:6" ht="23.25" customHeight="1">
      <c r="A739" s="514">
        <v>18</v>
      </c>
      <c r="B739" s="515" t="s">
        <v>68</v>
      </c>
      <c r="C739" s="516">
        <v>35203</v>
      </c>
      <c r="D739" s="516">
        <v>205</v>
      </c>
      <c r="E739" s="516" t="s">
        <v>69</v>
      </c>
      <c r="F739" s="516">
        <v>5059759</v>
      </c>
    </row>
    <row r="740" spans="1:6" ht="23.25" customHeight="1">
      <c r="A740" s="514">
        <v>19</v>
      </c>
      <c r="B740" s="515" t="s">
        <v>63</v>
      </c>
      <c r="C740" s="516">
        <v>224800</v>
      </c>
      <c r="D740" s="516">
        <v>215300</v>
      </c>
      <c r="E740" s="516" t="s">
        <v>54</v>
      </c>
      <c r="F740" s="516">
        <v>4557276</v>
      </c>
    </row>
    <row r="741" spans="1:6" ht="23.25" customHeight="1">
      <c r="A741" s="514">
        <v>20</v>
      </c>
      <c r="B741" s="515" t="s">
        <v>90</v>
      </c>
      <c r="C741" s="516">
        <v>7140</v>
      </c>
      <c r="D741" s="516">
        <v>70</v>
      </c>
      <c r="E741" s="516" t="s">
        <v>57</v>
      </c>
      <c r="F741" s="516">
        <v>4193000</v>
      </c>
    </row>
    <row r="742" spans="1:6" ht="23.25" customHeight="1">
      <c r="A742" s="514">
        <v>21</v>
      </c>
      <c r="B742" s="515" t="s">
        <v>65</v>
      </c>
      <c r="C742" s="516">
        <v>35483</v>
      </c>
      <c r="D742" s="516">
        <v>30526</v>
      </c>
      <c r="E742" s="516" t="s">
        <v>52</v>
      </c>
      <c r="F742" s="516">
        <v>4002662</v>
      </c>
    </row>
    <row r="743" spans="1:6" ht="23.25" customHeight="1">
      <c r="A743" s="514">
        <v>22</v>
      </c>
      <c r="B743" s="515" t="s">
        <v>511</v>
      </c>
      <c r="C743" s="516">
        <v>129</v>
      </c>
      <c r="D743" s="516">
        <v>2</v>
      </c>
      <c r="E743" s="516" t="s">
        <v>52</v>
      </c>
      <c r="F743" s="516">
        <v>3300000</v>
      </c>
    </row>
    <row r="744" spans="1:6" ht="23.25" customHeight="1">
      <c r="A744" s="514">
        <v>23</v>
      </c>
      <c r="B744" s="515" t="s">
        <v>93</v>
      </c>
      <c r="C744" s="516">
        <v>60132</v>
      </c>
      <c r="D744" s="516">
        <v>2173200</v>
      </c>
      <c r="E744" s="516" t="s">
        <v>52</v>
      </c>
      <c r="F744" s="516">
        <v>3136500</v>
      </c>
    </row>
    <row r="745" spans="1:6" ht="23.25" customHeight="1">
      <c r="A745" s="514">
        <v>24</v>
      </c>
      <c r="B745" s="515" t="s">
        <v>79</v>
      </c>
      <c r="C745" s="516">
        <v>9008</v>
      </c>
      <c r="D745" s="516">
        <v>33426</v>
      </c>
      <c r="E745" s="516" t="s">
        <v>52</v>
      </c>
      <c r="F745" s="516">
        <v>3033489</v>
      </c>
    </row>
    <row r="746" spans="1:6" ht="23.25" customHeight="1">
      <c r="A746" s="514">
        <v>25</v>
      </c>
      <c r="B746" s="515" t="s">
        <v>74</v>
      </c>
      <c r="C746" s="516">
        <v>175850</v>
      </c>
      <c r="D746" s="516">
        <v>150064</v>
      </c>
      <c r="E746" s="516" t="s">
        <v>52</v>
      </c>
      <c r="F746" s="516">
        <v>2962189</v>
      </c>
    </row>
    <row r="747" spans="1:6" ht="23.25" customHeight="1">
      <c r="A747" s="514">
        <v>26</v>
      </c>
      <c r="B747" s="515" t="s">
        <v>77</v>
      </c>
      <c r="C747" s="516">
        <v>56349</v>
      </c>
      <c r="D747" s="516">
        <v>5882</v>
      </c>
      <c r="E747" s="516" t="s">
        <v>52</v>
      </c>
      <c r="F747" s="516">
        <v>2576775</v>
      </c>
    </row>
    <row r="748" spans="1:6" ht="23.25" customHeight="1">
      <c r="A748" s="514">
        <v>27</v>
      </c>
      <c r="B748" s="515" t="s">
        <v>73</v>
      </c>
      <c r="C748" s="516">
        <v>95015</v>
      </c>
      <c r="D748" s="516">
        <v>59955</v>
      </c>
      <c r="E748" s="516" t="s">
        <v>218</v>
      </c>
      <c r="F748" s="516">
        <v>2127650</v>
      </c>
    </row>
    <row r="749" spans="1:6" ht="23.25" customHeight="1">
      <c r="A749" s="514">
        <v>28</v>
      </c>
      <c r="B749" s="515" t="s">
        <v>70</v>
      </c>
      <c r="C749" s="516">
        <v>21875</v>
      </c>
      <c r="D749" s="516">
        <v>21875</v>
      </c>
      <c r="E749" s="516" t="s">
        <v>69</v>
      </c>
      <c r="F749" s="516">
        <v>2068482</v>
      </c>
    </row>
    <row r="750" spans="1:6" ht="23.25" customHeight="1">
      <c r="A750" s="514">
        <v>29</v>
      </c>
      <c r="B750" s="515" t="s">
        <v>494</v>
      </c>
      <c r="C750" s="516">
        <v>18000</v>
      </c>
      <c r="D750" s="516">
        <v>100</v>
      </c>
      <c r="E750" s="516" t="s">
        <v>218</v>
      </c>
      <c r="F750" s="516">
        <v>2000000</v>
      </c>
    </row>
    <row r="751" spans="1:6" ht="23.25" customHeight="1">
      <c r="A751" s="514">
        <v>30</v>
      </c>
      <c r="B751" s="515" t="s">
        <v>85</v>
      </c>
      <c r="C751" s="516">
        <v>186098</v>
      </c>
      <c r="D751" s="516">
        <v>189899</v>
      </c>
      <c r="E751" s="516" t="s">
        <v>54</v>
      </c>
      <c r="F751" s="516">
        <v>1936017</v>
      </c>
    </row>
    <row r="752" spans="1:6" ht="23.25" customHeight="1">
      <c r="A752" s="514">
        <v>31</v>
      </c>
      <c r="B752" s="515" t="s">
        <v>505</v>
      </c>
      <c r="C752" s="516">
        <v>3</v>
      </c>
      <c r="D752" s="516">
        <v>3</v>
      </c>
      <c r="E752" s="516" t="s">
        <v>52</v>
      </c>
      <c r="F752" s="516">
        <v>1857000</v>
      </c>
    </row>
    <row r="753" spans="1:6" ht="23.25" customHeight="1">
      <c r="A753" s="514">
        <v>32</v>
      </c>
      <c r="B753" s="515" t="s">
        <v>233</v>
      </c>
      <c r="C753" s="516">
        <v>131000</v>
      </c>
      <c r="D753" s="516">
        <v>131000</v>
      </c>
      <c r="E753" s="516" t="s">
        <v>52</v>
      </c>
      <c r="F753" s="516">
        <v>1807800</v>
      </c>
    </row>
    <row r="754" spans="1:6" ht="23.25" customHeight="1">
      <c r="A754" s="514">
        <v>33</v>
      </c>
      <c r="B754" s="515" t="s">
        <v>83</v>
      </c>
      <c r="C754" s="516">
        <v>160000</v>
      </c>
      <c r="D754" s="516">
        <v>160000</v>
      </c>
      <c r="E754" s="516" t="s">
        <v>54</v>
      </c>
      <c r="F754" s="516">
        <v>1588705</v>
      </c>
    </row>
    <row r="755" spans="1:6" ht="23.25" customHeight="1">
      <c r="A755" s="514">
        <v>34</v>
      </c>
      <c r="B755" s="515" t="s">
        <v>421</v>
      </c>
      <c r="C755" s="516">
        <v>9777</v>
      </c>
      <c r="D755" s="516">
        <v>11000</v>
      </c>
      <c r="E755" s="516" t="s">
        <v>52</v>
      </c>
      <c r="F755" s="516">
        <v>1327620</v>
      </c>
    </row>
    <row r="756" spans="1:6" ht="23.25" customHeight="1">
      <c r="A756" s="514">
        <v>35</v>
      </c>
      <c r="B756" s="515" t="s">
        <v>422</v>
      </c>
      <c r="C756" s="516">
        <v>8007</v>
      </c>
      <c r="D756" s="516">
        <v>11000</v>
      </c>
      <c r="E756" s="516" t="s">
        <v>52</v>
      </c>
      <c r="F756" s="516">
        <v>1155380</v>
      </c>
    </row>
    <row r="757" spans="1:6" ht="23.25" customHeight="1">
      <c r="A757" s="514">
        <v>36</v>
      </c>
      <c r="B757" s="515" t="s">
        <v>96</v>
      </c>
      <c r="C757" s="516">
        <v>11370</v>
      </c>
      <c r="D757" s="516">
        <v>12580</v>
      </c>
      <c r="E757" s="516" t="s">
        <v>54</v>
      </c>
      <c r="F757" s="516">
        <v>1028158</v>
      </c>
    </row>
    <row r="758" spans="1:6" ht="23.25" customHeight="1">
      <c r="A758" s="514">
        <v>37</v>
      </c>
      <c r="B758" s="515" t="s">
        <v>454</v>
      </c>
      <c r="C758" s="516">
        <v>7778</v>
      </c>
      <c r="D758" s="516">
        <v>7787</v>
      </c>
      <c r="E758" s="516" t="s">
        <v>52</v>
      </c>
      <c r="F758" s="516">
        <v>1017855</v>
      </c>
    </row>
    <row r="759" spans="1:6" ht="23.25" customHeight="1">
      <c r="A759" s="514">
        <v>38</v>
      </c>
      <c r="B759" s="515" t="s">
        <v>98</v>
      </c>
      <c r="C759" s="516">
        <v>11263</v>
      </c>
      <c r="D759" s="516">
        <v>5994</v>
      </c>
      <c r="E759" s="516" t="s">
        <v>52</v>
      </c>
      <c r="F759" s="516">
        <v>974503</v>
      </c>
    </row>
    <row r="760" spans="1:6" ht="23.25" customHeight="1">
      <c r="A760" s="514">
        <v>39</v>
      </c>
      <c r="B760" s="515" t="s">
        <v>100</v>
      </c>
      <c r="C760" s="516">
        <v>8315</v>
      </c>
      <c r="D760" s="516">
        <v>3</v>
      </c>
      <c r="E760" s="516" t="s">
        <v>52</v>
      </c>
      <c r="F760" s="516">
        <v>920000</v>
      </c>
    </row>
    <row r="761" spans="1:6" ht="23.25" customHeight="1">
      <c r="A761" s="514">
        <v>40</v>
      </c>
      <c r="B761" s="515" t="s">
        <v>360</v>
      </c>
      <c r="C761" s="516">
        <v>150000</v>
      </c>
      <c r="D761" s="516">
        <v>150000</v>
      </c>
      <c r="E761" s="516" t="s">
        <v>52</v>
      </c>
      <c r="F761" s="516">
        <v>900000</v>
      </c>
    </row>
    <row r="762" spans="1:6" ht="23.25" customHeight="1">
      <c r="A762" s="514">
        <v>41</v>
      </c>
      <c r="B762" s="515" t="s">
        <v>84</v>
      </c>
      <c r="C762" s="516">
        <v>8300</v>
      </c>
      <c r="D762" s="516">
        <v>20</v>
      </c>
      <c r="E762" s="516" t="s">
        <v>52</v>
      </c>
      <c r="F762" s="516">
        <v>873990</v>
      </c>
    </row>
    <row r="763" spans="1:6" ht="23.25" customHeight="1">
      <c r="A763" s="514">
        <v>42</v>
      </c>
      <c r="B763" s="515" t="s">
        <v>88</v>
      </c>
      <c r="C763" s="516">
        <v>14817</v>
      </c>
      <c r="D763" s="516">
        <v>19234</v>
      </c>
      <c r="E763" s="516" t="s">
        <v>52</v>
      </c>
      <c r="F763" s="516">
        <v>872775</v>
      </c>
    </row>
    <row r="764" spans="1:6" ht="23.25" customHeight="1">
      <c r="A764" s="514">
        <v>43</v>
      </c>
      <c r="B764" s="515" t="s">
        <v>322</v>
      </c>
      <c r="C764" s="516">
        <v>15252</v>
      </c>
      <c r="D764" s="516">
        <v>4722</v>
      </c>
      <c r="E764" s="516" t="s">
        <v>52</v>
      </c>
      <c r="F764" s="516">
        <v>804762</v>
      </c>
    </row>
    <row r="765" spans="1:6" ht="23.25" customHeight="1">
      <c r="A765" s="514">
        <v>44</v>
      </c>
      <c r="B765" s="515" t="s">
        <v>82</v>
      </c>
      <c r="C765" s="516">
        <v>14013</v>
      </c>
      <c r="D765" s="516">
        <v>35</v>
      </c>
      <c r="E765" s="516" t="s">
        <v>52</v>
      </c>
      <c r="F765" s="516">
        <v>630000</v>
      </c>
    </row>
    <row r="766" spans="1:6" ht="23.25" customHeight="1">
      <c r="A766" s="514">
        <v>45</v>
      </c>
      <c r="B766" s="515" t="s">
        <v>94</v>
      </c>
      <c r="C766" s="516">
        <v>30070</v>
      </c>
      <c r="D766" s="516">
        <v>30070</v>
      </c>
      <c r="E766" s="516" t="s">
        <v>54</v>
      </c>
      <c r="F766" s="516">
        <v>625456</v>
      </c>
    </row>
    <row r="767" spans="1:6" ht="23.25" customHeight="1">
      <c r="A767" s="514">
        <v>46</v>
      </c>
      <c r="B767" s="515" t="s">
        <v>512</v>
      </c>
      <c r="C767" s="516">
        <v>2500</v>
      </c>
      <c r="D767" s="516">
        <v>2</v>
      </c>
      <c r="E767" s="516" t="s">
        <v>52</v>
      </c>
      <c r="F767" s="516">
        <v>550000</v>
      </c>
    </row>
    <row r="768" spans="1:6" ht="23.25" customHeight="1">
      <c r="A768" s="514">
        <v>47</v>
      </c>
      <c r="B768" s="515" t="s">
        <v>205</v>
      </c>
      <c r="C768" s="516">
        <v>15000</v>
      </c>
      <c r="D768" s="516">
        <v>15000</v>
      </c>
      <c r="E768" s="516" t="s">
        <v>52</v>
      </c>
      <c r="F768" s="516">
        <v>510000</v>
      </c>
    </row>
    <row r="769" spans="1:6" ht="23.25" customHeight="1">
      <c r="A769" s="514">
        <v>48</v>
      </c>
      <c r="B769" s="515" t="s">
        <v>232</v>
      </c>
      <c r="C769" s="516">
        <v>4125</v>
      </c>
      <c r="D769" s="516">
        <v>3055</v>
      </c>
      <c r="E769" s="516" t="s">
        <v>52</v>
      </c>
      <c r="F769" s="516">
        <v>414321</v>
      </c>
    </row>
    <row r="770" spans="1:6" ht="23.25" customHeight="1">
      <c r="A770" s="514">
        <v>49</v>
      </c>
      <c r="B770" s="517" t="s">
        <v>361</v>
      </c>
      <c r="C770" s="516">
        <v>5000</v>
      </c>
      <c r="D770" s="516">
        <v>3</v>
      </c>
      <c r="E770" s="516" t="s">
        <v>69</v>
      </c>
      <c r="F770" s="516">
        <v>400000</v>
      </c>
    </row>
    <row r="771" spans="1:6" ht="23.25" customHeight="1">
      <c r="A771" s="514">
        <v>50</v>
      </c>
      <c r="B771" s="515" t="s">
        <v>86</v>
      </c>
      <c r="C771" s="516">
        <v>3661</v>
      </c>
      <c r="D771" s="516">
        <v>2604</v>
      </c>
      <c r="E771" s="516" t="s">
        <v>52</v>
      </c>
      <c r="F771" s="516">
        <v>384683</v>
      </c>
    </row>
    <row r="772" spans="1:6" ht="23.25" customHeight="1">
      <c r="A772" s="530" t="s">
        <v>105</v>
      </c>
      <c r="B772" s="530"/>
      <c r="C772" s="518">
        <f>SUM(C722:C771)</f>
        <v>35635754</v>
      </c>
      <c r="D772" s="518">
        <f>SUM(D722:D771)</f>
        <v>57379774</v>
      </c>
      <c r="E772" s="518"/>
      <c r="F772" s="518">
        <f>SUM(F722:F771)</f>
        <v>882889155</v>
      </c>
    </row>
    <row r="773" spans="1:6" ht="23.25" customHeight="1">
      <c r="A773" s="530" t="s">
        <v>106</v>
      </c>
      <c r="B773" s="530"/>
      <c r="C773" s="519">
        <f>C774-C772</f>
        <v>2114268.3400000036</v>
      </c>
      <c r="D773" s="519">
        <v>143290</v>
      </c>
      <c r="E773" s="519"/>
      <c r="F773" s="519">
        <f>F774-F772</f>
        <v>55382097.98000002</v>
      </c>
    </row>
    <row r="774" spans="1:6" ht="23.25" customHeight="1">
      <c r="A774" s="530" t="s">
        <v>41</v>
      </c>
      <c r="B774" s="530"/>
      <c r="C774" s="520">
        <v>37750022.34</v>
      </c>
      <c r="D774" s="520">
        <f>SUM(D772:D773)</f>
        <v>57523064</v>
      </c>
      <c r="E774" s="520"/>
      <c r="F774" s="520">
        <v>938271252.98</v>
      </c>
    </row>
    <row r="775" spans="1:6" ht="23.25" customHeight="1">
      <c r="A775" s="508"/>
      <c r="B775" s="509"/>
      <c r="C775" s="510"/>
      <c r="D775" s="510"/>
      <c r="E775" s="510"/>
      <c r="F775" s="510"/>
    </row>
  </sheetData>
  <sheetProtection/>
  <mergeCells count="49">
    <mergeCell ref="A1:F1"/>
    <mergeCell ref="A2:F2"/>
    <mergeCell ref="A3:F3"/>
    <mergeCell ref="A55:B55"/>
    <mergeCell ref="A56:B56"/>
    <mergeCell ref="A57:B57"/>
    <mergeCell ref="A68:F68"/>
    <mergeCell ref="A69:F69"/>
    <mergeCell ref="A70:F70"/>
    <mergeCell ref="A123:B123"/>
    <mergeCell ref="A124:B124"/>
    <mergeCell ref="A125:B125"/>
    <mergeCell ref="A131:F131"/>
    <mergeCell ref="A132:F132"/>
    <mergeCell ref="A133:F133"/>
    <mergeCell ref="A186:B186"/>
    <mergeCell ref="A187:B187"/>
    <mergeCell ref="A188:B188"/>
    <mergeCell ref="A197:F197"/>
    <mergeCell ref="A198:F198"/>
    <mergeCell ref="A199:F199"/>
    <mergeCell ref="A252:B252"/>
    <mergeCell ref="E252:E254"/>
    <mergeCell ref="A253:B253"/>
    <mergeCell ref="A254:B254"/>
    <mergeCell ref="A266:F266"/>
    <mergeCell ref="A267:F267"/>
    <mergeCell ref="A268:F268"/>
    <mergeCell ref="A321:B321"/>
    <mergeCell ref="A322:B322"/>
    <mergeCell ref="A323:B323"/>
    <mergeCell ref="A333:F333"/>
    <mergeCell ref="A334:F334"/>
    <mergeCell ref="A335:F335"/>
    <mergeCell ref="A388:B388"/>
    <mergeCell ref="A389:B389"/>
    <mergeCell ref="A390:B390"/>
    <mergeCell ref="A647:B647"/>
    <mergeCell ref="A648:B648"/>
    <mergeCell ref="A649:B649"/>
    <mergeCell ref="A710:B710"/>
    <mergeCell ref="A711:B711"/>
    <mergeCell ref="A712:B712"/>
    <mergeCell ref="A717:F717"/>
    <mergeCell ref="A718:F718"/>
    <mergeCell ref="A719:F719"/>
    <mergeCell ref="A772:B772"/>
    <mergeCell ref="A773:B773"/>
    <mergeCell ref="A774:B77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309"/>
  <sheetViews>
    <sheetView zoomScalePageLayoutView="0" workbookViewId="0" topLeftCell="A19">
      <selection activeCell="C37" sqref="C37"/>
    </sheetView>
  </sheetViews>
  <sheetFormatPr defaultColWidth="16.7109375" defaultRowHeight="25.5" customHeight="1"/>
  <cols>
    <col min="1" max="1" width="5.140625" style="148" customWidth="1"/>
    <col min="2" max="2" width="21.421875" style="149" customWidth="1"/>
    <col min="3" max="3" width="9.00390625" style="148" customWidth="1"/>
    <col min="4" max="4" width="17.00390625" style="150" customWidth="1"/>
    <col min="5" max="5" width="15.7109375" style="149" customWidth="1"/>
    <col min="6" max="6" width="9.28125" style="149" customWidth="1"/>
    <col min="7" max="7" width="26.8515625" style="149" customWidth="1"/>
    <col min="8" max="8" width="16.421875" style="148" customWidth="1"/>
    <col min="9" max="9" width="17.140625" style="150" customWidth="1"/>
    <col min="10" max="10" width="15.140625" style="151" customWidth="1"/>
    <col min="11" max="70" width="16.7109375" style="83" customWidth="1"/>
    <col min="71" max="16384" width="16.7109375" style="149" customWidth="1"/>
  </cols>
  <sheetData>
    <row r="1" spans="1:70" s="50" customFormat="1" ht="30.75" customHeight="1">
      <c r="A1" s="567" t="s">
        <v>107</v>
      </c>
      <c r="B1" s="567"/>
      <c r="C1" s="567"/>
      <c r="D1" s="567"/>
      <c r="E1" s="567"/>
      <c r="F1" s="567"/>
      <c r="G1" s="567"/>
      <c r="H1" s="567"/>
      <c r="I1" s="567"/>
      <c r="J1" s="567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</row>
    <row r="2" spans="1:70" s="50" customFormat="1" ht="30.75" customHeight="1">
      <c r="A2" s="567" t="s">
        <v>108</v>
      </c>
      <c r="B2" s="567"/>
      <c r="C2" s="567"/>
      <c r="D2" s="567"/>
      <c r="E2" s="567"/>
      <c r="F2" s="567"/>
      <c r="G2" s="567"/>
      <c r="H2" s="567"/>
      <c r="I2" s="567"/>
      <c r="J2" s="567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</row>
    <row r="3" spans="1:70" s="50" customFormat="1" ht="30.75" customHeight="1">
      <c r="A3" s="567" t="s">
        <v>109</v>
      </c>
      <c r="B3" s="567"/>
      <c r="C3" s="567"/>
      <c r="D3" s="567"/>
      <c r="E3" s="567"/>
      <c r="F3" s="567"/>
      <c r="G3" s="567"/>
      <c r="H3" s="567"/>
      <c r="I3" s="567"/>
      <c r="J3" s="567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</row>
    <row r="4" spans="1:70" s="50" customFormat="1" ht="24.75" customHeight="1" thickBot="1">
      <c r="A4" s="51"/>
      <c r="B4" s="51"/>
      <c r="C4" s="51"/>
      <c r="D4" s="52"/>
      <c r="E4" s="51"/>
      <c r="F4" s="51"/>
      <c r="G4" s="51"/>
      <c r="H4" s="51"/>
      <c r="I4" s="52"/>
      <c r="J4" s="51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</row>
    <row r="5" spans="1:70" s="55" customFormat="1" ht="25.5" customHeight="1" thickBot="1">
      <c r="A5" s="53" t="s">
        <v>2</v>
      </c>
      <c r="B5" s="572" t="s">
        <v>110</v>
      </c>
      <c r="C5" s="572"/>
      <c r="D5" s="572"/>
      <c r="E5" s="572"/>
      <c r="F5" s="53" t="s">
        <v>2</v>
      </c>
      <c r="G5" s="572" t="s">
        <v>111</v>
      </c>
      <c r="H5" s="572"/>
      <c r="I5" s="572"/>
      <c r="J5" s="572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</row>
    <row r="6" spans="1:70" s="55" customFormat="1" ht="25.5" customHeight="1" thickBot="1">
      <c r="A6" s="56" t="s">
        <v>112</v>
      </c>
      <c r="B6" s="57" t="s">
        <v>4</v>
      </c>
      <c r="C6" s="58" t="s">
        <v>113</v>
      </c>
      <c r="D6" s="59" t="s">
        <v>114</v>
      </c>
      <c r="E6" s="58" t="s">
        <v>115</v>
      </c>
      <c r="F6" s="56" t="s">
        <v>112</v>
      </c>
      <c r="G6" s="60" t="s">
        <v>4</v>
      </c>
      <c r="H6" s="58" t="s">
        <v>113</v>
      </c>
      <c r="I6" s="61" t="s">
        <v>114</v>
      </c>
      <c r="J6" s="62" t="s">
        <v>116</v>
      </c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</row>
    <row r="7" spans="1:10" s="73" customFormat="1" ht="25.5" customHeight="1">
      <c r="A7" s="63">
        <v>1</v>
      </c>
      <c r="B7" s="64" t="s">
        <v>117</v>
      </c>
      <c r="C7" s="65">
        <v>44072999</v>
      </c>
      <c r="D7" s="66">
        <v>5012961.1</v>
      </c>
      <c r="E7" s="67">
        <v>92450006.93</v>
      </c>
      <c r="F7" s="68">
        <v>2</v>
      </c>
      <c r="G7" s="69" t="s">
        <v>118</v>
      </c>
      <c r="H7" s="70">
        <v>84138119</v>
      </c>
      <c r="I7" s="71">
        <v>54477</v>
      </c>
      <c r="J7" s="72">
        <v>615187845.51</v>
      </c>
    </row>
    <row r="8" spans="1:10" s="83" customFormat="1" ht="25.5" customHeight="1">
      <c r="A8" s="63">
        <v>2</v>
      </c>
      <c r="B8" s="74" t="s">
        <v>119</v>
      </c>
      <c r="C8" s="75">
        <v>12113090</v>
      </c>
      <c r="D8" s="76">
        <v>18054.1</v>
      </c>
      <c r="E8" s="77">
        <v>42594483.67</v>
      </c>
      <c r="F8" s="78">
        <v>3</v>
      </c>
      <c r="G8" s="79" t="s">
        <v>120</v>
      </c>
      <c r="H8" s="80">
        <v>84384000</v>
      </c>
      <c r="I8" s="81">
        <v>195079</v>
      </c>
      <c r="J8" s="82">
        <v>258903899.93</v>
      </c>
    </row>
    <row r="9" spans="1:10" s="83" customFormat="1" ht="25.5" customHeight="1">
      <c r="A9" s="63">
        <v>3</v>
      </c>
      <c r="B9" s="84" t="s">
        <v>121</v>
      </c>
      <c r="C9" s="85">
        <v>94036090</v>
      </c>
      <c r="D9" s="86">
        <v>1939975.2</v>
      </c>
      <c r="E9" s="87">
        <v>30955242.1</v>
      </c>
      <c r="F9" s="88">
        <v>5</v>
      </c>
      <c r="G9" s="79" t="s">
        <v>122</v>
      </c>
      <c r="H9" s="80">
        <v>84283390</v>
      </c>
      <c r="I9" s="81">
        <v>84370</v>
      </c>
      <c r="J9" s="82">
        <v>34131556.5</v>
      </c>
    </row>
    <row r="10" spans="1:70" s="96" customFormat="1" ht="25.5" customHeight="1">
      <c r="A10" s="63">
        <v>4</v>
      </c>
      <c r="B10" s="89" t="s">
        <v>123</v>
      </c>
      <c r="C10" s="90" t="s">
        <v>124</v>
      </c>
      <c r="D10" s="91">
        <v>371793</v>
      </c>
      <c r="E10" s="92">
        <v>30417532</v>
      </c>
      <c r="F10" s="78">
        <v>1</v>
      </c>
      <c r="G10" s="79" t="s">
        <v>125</v>
      </c>
      <c r="H10" s="93">
        <v>22082090</v>
      </c>
      <c r="I10" s="94">
        <v>49168</v>
      </c>
      <c r="J10" s="82">
        <v>22299427.73</v>
      </c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</row>
    <row r="11" spans="1:10" s="83" customFormat="1" ht="25.5" customHeight="1">
      <c r="A11" s="63">
        <v>5</v>
      </c>
      <c r="B11" s="97" t="s">
        <v>126</v>
      </c>
      <c r="C11" s="98" t="s">
        <v>127</v>
      </c>
      <c r="D11" s="99">
        <v>16340</v>
      </c>
      <c r="E11" s="77">
        <v>2289000.01</v>
      </c>
      <c r="F11" s="88">
        <v>6</v>
      </c>
      <c r="G11" s="100" t="s">
        <v>128</v>
      </c>
      <c r="H11" s="80">
        <v>84229090</v>
      </c>
      <c r="I11" s="81">
        <v>32626</v>
      </c>
      <c r="J11" s="82">
        <v>27704421.74</v>
      </c>
    </row>
    <row r="12" spans="1:10" s="83" customFormat="1" ht="25.5" customHeight="1">
      <c r="A12" s="63">
        <v>6</v>
      </c>
      <c r="B12" s="97" t="s">
        <v>129</v>
      </c>
      <c r="C12" s="101">
        <v>10063099</v>
      </c>
      <c r="D12" s="102">
        <v>223935.15</v>
      </c>
      <c r="E12" s="103">
        <v>6718045.92</v>
      </c>
      <c r="F12" s="88">
        <v>8</v>
      </c>
      <c r="G12" s="79" t="s">
        <v>130</v>
      </c>
      <c r="H12" s="80">
        <v>73269099</v>
      </c>
      <c r="I12" s="81">
        <v>212914</v>
      </c>
      <c r="J12" s="82">
        <v>14607899.6</v>
      </c>
    </row>
    <row r="13" spans="1:10" s="73" customFormat="1" ht="25.5" customHeight="1">
      <c r="A13" s="63">
        <v>7</v>
      </c>
      <c r="B13" s="104" t="s">
        <v>131</v>
      </c>
      <c r="C13" s="105">
        <v>21011190</v>
      </c>
      <c r="D13" s="99">
        <v>10007</v>
      </c>
      <c r="E13" s="77">
        <v>1430085.83</v>
      </c>
      <c r="F13" s="88">
        <v>4</v>
      </c>
      <c r="G13" s="79" t="s">
        <v>132</v>
      </c>
      <c r="H13" s="80">
        <v>84314990</v>
      </c>
      <c r="I13" s="81">
        <v>4503.5</v>
      </c>
      <c r="J13" s="82">
        <v>13503005.35</v>
      </c>
    </row>
    <row r="14" spans="1:10" s="83" customFormat="1" ht="25.5" customHeight="1">
      <c r="A14" s="63">
        <v>8</v>
      </c>
      <c r="B14" s="106" t="s">
        <v>133</v>
      </c>
      <c r="C14" s="101">
        <v>11081400</v>
      </c>
      <c r="D14" s="102">
        <v>90300</v>
      </c>
      <c r="E14" s="77">
        <v>1423435.94</v>
      </c>
      <c r="F14" s="88">
        <v>7</v>
      </c>
      <c r="G14" s="107" t="s">
        <v>134</v>
      </c>
      <c r="H14" s="80">
        <v>73089099</v>
      </c>
      <c r="I14" s="81">
        <v>63805</v>
      </c>
      <c r="J14" s="82">
        <v>10933971.36</v>
      </c>
    </row>
    <row r="15" spans="1:10" s="83" customFormat="1" ht="25.5" customHeight="1">
      <c r="A15" s="63">
        <v>9</v>
      </c>
      <c r="B15" s="108" t="s">
        <v>135</v>
      </c>
      <c r="C15" s="109" t="s">
        <v>136</v>
      </c>
      <c r="D15" s="99">
        <v>79448</v>
      </c>
      <c r="E15" s="110">
        <v>876862.42</v>
      </c>
      <c r="F15" s="88">
        <v>9</v>
      </c>
      <c r="G15" s="79" t="s">
        <v>137</v>
      </c>
      <c r="H15" s="80">
        <v>85043111</v>
      </c>
      <c r="I15" s="81">
        <v>46500</v>
      </c>
      <c r="J15" s="82">
        <v>8951428.09</v>
      </c>
    </row>
    <row r="16" spans="1:10" s="83" customFormat="1" ht="25.5" customHeight="1">
      <c r="A16" s="63">
        <v>10</v>
      </c>
      <c r="B16" s="108"/>
      <c r="C16" s="109"/>
      <c r="D16" s="111"/>
      <c r="E16" s="110"/>
      <c r="F16" s="88">
        <v>10</v>
      </c>
      <c r="G16" s="79" t="s">
        <v>138</v>
      </c>
      <c r="H16" s="80">
        <v>11071000</v>
      </c>
      <c r="I16" s="81">
        <v>539840</v>
      </c>
      <c r="J16" s="82">
        <v>8763108.46</v>
      </c>
    </row>
    <row r="17" spans="1:10" s="83" customFormat="1" ht="25.5" customHeight="1" thickBot="1">
      <c r="A17" s="112"/>
      <c r="B17" s="113"/>
      <c r="C17" s="114"/>
      <c r="D17" s="115"/>
      <c r="E17" s="116"/>
      <c r="F17" s="117"/>
      <c r="G17" s="117"/>
      <c r="H17" s="118"/>
      <c r="I17" s="119"/>
      <c r="J17" s="120"/>
    </row>
    <row r="18" spans="1:10" s="125" customFormat="1" ht="25.5" customHeight="1" thickBot="1">
      <c r="A18" s="560" t="s">
        <v>139</v>
      </c>
      <c r="B18" s="561"/>
      <c r="C18" s="562"/>
      <c r="D18" s="121">
        <f>D7+D8+D9+D10+D11+D12+D13+D14</f>
        <v>7683365.55</v>
      </c>
      <c r="E18" s="122">
        <f>SUM(E7:E17)</f>
        <v>209154694.82</v>
      </c>
      <c r="F18" s="560" t="s">
        <v>140</v>
      </c>
      <c r="G18" s="561"/>
      <c r="H18" s="561"/>
      <c r="I18" s="123">
        <f>SUM(I7:I17)</f>
        <v>1283282.5</v>
      </c>
      <c r="J18" s="124">
        <f>J7+J8+J9+J10+J11+J12+J13+J14+J15+J16</f>
        <v>1014986564.2700002</v>
      </c>
    </row>
    <row r="19" spans="1:70" s="135" customFormat="1" ht="25.5" customHeight="1" thickBot="1">
      <c r="A19" s="126">
        <v>11</v>
      </c>
      <c r="B19" s="127" t="s">
        <v>106</v>
      </c>
      <c r="C19" s="126"/>
      <c r="D19" s="128" t="s">
        <v>39</v>
      </c>
      <c r="E19" s="129" t="s">
        <v>39</v>
      </c>
      <c r="F19" s="130">
        <v>11</v>
      </c>
      <c r="G19" s="131" t="s">
        <v>106</v>
      </c>
      <c r="H19" s="132"/>
      <c r="I19" s="133">
        <f>I20-I18</f>
        <v>916232.1699999999</v>
      </c>
      <c r="J19" s="134">
        <f>J20-J18</f>
        <v>67971087.88999987</v>
      </c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</row>
    <row r="20" spans="1:70" s="135" customFormat="1" ht="25.5" customHeight="1" thickBot="1">
      <c r="A20" s="136"/>
      <c r="B20" s="136" t="s">
        <v>41</v>
      </c>
      <c r="C20" s="136"/>
      <c r="D20" s="137">
        <v>7763813.55</v>
      </c>
      <c r="E20" s="122">
        <v>209154694.82</v>
      </c>
      <c r="F20" s="138"/>
      <c r="G20" s="136" t="s">
        <v>41</v>
      </c>
      <c r="H20" s="139"/>
      <c r="I20" s="140">
        <v>2199514.67</v>
      </c>
      <c r="J20" s="141">
        <v>1082957652.16</v>
      </c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</row>
    <row r="21" spans="1:70" s="147" customFormat="1" ht="11.25" customHeight="1">
      <c r="A21" s="142"/>
      <c r="B21" s="142"/>
      <c r="C21" s="142"/>
      <c r="D21" s="143"/>
      <c r="E21" s="144"/>
      <c r="F21" s="145"/>
      <c r="G21" s="142"/>
      <c r="H21" s="142"/>
      <c r="I21" s="143"/>
      <c r="J21" s="146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</row>
    <row r="22" spans="1:70" s="135" customFormat="1" ht="25.5" customHeight="1">
      <c r="A22" s="563" t="s">
        <v>141</v>
      </c>
      <c r="B22" s="563"/>
      <c r="C22" s="563"/>
      <c r="D22" s="563"/>
      <c r="E22" s="563"/>
      <c r="G22" s="563" t="s">
        <v>142</v>
      </c>
      <c r="H22" s="563"/>
      <c r="I22" s="563"/>
      <c r="J22" s="563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</row>
    <row r="25" ht="25.5" customHeight="1">
      <c r="G25" s="152"/>
    </row>
    <row r="27" spans="1:10" ht="25.5" customHeight="1">
      <c r="A27" s="567" t="s">
        <v>107</v>
      </c>
      <c r="B27" s="567"/>
      <c r="C27" s="567"/>
      <c r="D27" s="567"/>
      <c r="E27" s="567"/>
      <c r="F27" s="567"/>
      <c r="G27" s="567"/>
      <c r="H27" s="567"/>
      <c r="I27" s="567"/>
      <c r="J27" s="567"/>
    </row>
    <row r="28" spans="1:10" ht="25.5" customHeight="1">
      <c r="A28" s="567" t="s">
        <v>108</v>
      </c>
      <c r="B28" s="567"/>
      <c r="C28" s="567"/>
      <c r="D28" s="567"/>
      <c r="E28" s="567"/>
      <c r="F28" s="567"/>
      <c r="G28" s="567"/>
      <c r="H28" s="567"/>
      <c r="I28" s="567"/>
      <c r="J28" s="567"/>
    </row>
    <row r="29" spans="1:10" ht="25.5" customHeight="1">
      <c r="A29" s="567" t="s">
        <v>206</v>
      </c>
      <c r="B29" s="567"/>
      <c r="C29" s="567"/>
      <c r="D29" s="567"/>
      <c r="E29" s="567"/>
      <c r="F29" s="567"/>
      <c r="G29" s="567"/>
      <c r="H29" s="567"/>
      <c r="I29" s="567"/>
      <c r="J29" s="567"/>
    </row>
    <row r="30" spans="1:10" ht="25.5" customHeight="1" thickBot="1">
      <c r="A30" s="51"/>
      <c r="B30" s="51"/>
      <c r="C30" s="51"/>
      <c r="D30" s="52"/>
      <c r="E30" s="51"/>
      <c r="F30" s="51"/>
      <c r="G30" s="51"/>
      <c r="H30" s="51"/>
      <c r="I30" s="52"/>
      <c r="J30" s="51"/>
    </row>
    <row r="31" spans="1:10" ht="25.5" customHeight="1" thickBot="1">
      <c r="A31" s="53" t="s">
        <v>2</v>
      </c>
      <c r="B31" s="572" t="s">
        <v>110</v>
      </c>
      <c r="C31" s="572"/>
      <c r="D31" s="572"/>
      <c r="E31" s="572"/>
      <c r="F31" s="53" t="s">
        <v>2</v>
      </c>
      <c r="G31" s="572" t="s">
        <v>111</v>
      </c>
      <c r="H31" s="572"/>
      <c r="I31" s="572"/>
      <c r="J31" s="572"/>
    </row>
    <row r="32" spans="1:10" ht="25.5" customHeight="1" thickBot="1">
      <c r="A32" s="56" t="s">
        <v>112</v>
      </c>
      <c r="B32" s="57" t="s">
        <v>4</v>
      </c>
      <c r="C32" s="58" t="s">
        <v>113</v>
      </c>
      <c r="D32" s="59" t="s">
        <v>114</v>
      </c>
      <c r="E32" s="58" t="s">
        <v>115</v>
      </c>
      <c r="F32" s="285" t="s">
        <v>112</v>
      </c>
      <c r="G32" s="60" t="s">
        <v>4</v>
      </c>
      <c r="H32" s="58" t="s">
        <v>113</v>
      </c>
      <c r="I32" s="61" t="s">
        <v>114</v>
      </c>
      <c r="J32" s="62" t="s">
        <v>116</v>
      </c>
    </row>
    <row r="33" spans="1:10" ht="25.5" customHeight="1">
      <c r="A33" s="63">
        <v>1</v>
      </c>
      <c r="B33" s="64" t="s">
        <v>117</v>
      </c>
      <c r="C33" s="65">
        <v>44079990</v>
      </c>
      <c r="D33" s="66">
        <v>1689329.4</v>
      </c>
      <c r="E33" s="67">
        <v>35436391.73</v>
      </c>
      <c r="F33" s="68">
        <v>1</v>
      </c>
      <c r="G33" s="286" t="s">
        <v>180</v>
      </c>
      <c r="H33" s="70">
        <v>85443099</v>
      </c>
      <c r="I33" s="71">
        <v>316974</v>
      </c>
      <c r="J33" s="72">
        <v>24864211.01</v>
      </c>
    </row>
    <row r="34" spans="1:10" ht="25.5" customHeight="1">
      <c r="A34" s="63">
        <v>2</v>
      </c>
      <c r="B34" s="74" t="s">
        <v>174</v>
      </c>
      <c r="C34" s="75">
        <v>40012190</v>
      </c>
      <c r="D34" s="76">
        <v>548400</v>
      </c>
      <c r="E34" s="77">
        <v>27763582.63</v>
      </c>
      <c r="F34" s="78">
        <v>2</v>
      </c>
      <c r="G34" s="287" t="s">
        <v>207</v>
      </c>
      <c r="H34" s="80">
        <v>73089099</v>
      </c>
      <c r="I34" s="81">
        <v>140913</v>
      </c>
      <c r="J34" s="82">
        <v>23548148.43</v>
      </c>
    </row>
    <row r="35" spans="1:10" ht="25.5" customHeight="1">
      <c r="A35" s="63">
        <v>3</v>
      </c>
      <c r="B35" s="84" t="s">
        <v>121</v>
      </c>
      <c r="C35" s="85">
        <v>94036090</v>
      </c>
      <c r="D35" s="86">
        <v>774307.2</v>
      </c>
      <c r="E35" s="87">
        <v>13018519.35</v>
      </c>
      <c r="F35" s="88">
        <v>3</v>
      </c>
      <c r="G35" s="287" t="s">
        <v>208</v>
      </c>
      <c r="H35" s="80">
        <v>87032321</v>
      </c>
      <c r="I35" s="81">
        <v>17220</v>
      </c>
      <c r="J35" s="82">
        <v>22061466</v>
      </c>
    </row>
    <row r="36" spans="1:10" ht="25.5" customHeight="1">
      <c r="A36" s="63">
        <v>4</v>
      </c>
      <c r="B36" s="89" t="s">
        <v>123</v>
      </c>
      <c r="C36" s="90" t="s">
        <v>124</v>
      </c>
      <c r="D36" s="91">
        <v>77696</v>
      </c>
      <c r="E36" s="92">
        <v>8937720.16</v>
      </c>
      <c r="F36" s="78">
        <v>4</v>
      </c>
      <c r="G36" s="287" t="s">
        <v>209</v>
      </c>
      <c r="H36" s="93">
        <v>90181900</v>
      </c>
      <c r="I36" s="94">
        <v>12083</v>
      </c>
      <c r="J36" s="82">
        <v>8738659.93</v>
      </c>
    </row>
    <row r="37" spans="1:10" ht="25.5" customHeight="1">
      <c r="A37" s="63">
        <v>5</v>
      </c>
      <c r="B37" s="97" t="s">
        <v>133</v>
      </c>
      <c r="C37" s="109" t="s">
        <v>210</v>
      </c>
      <c r="D37" s="99">
        <v>422663</v>
      </c>
      <c r="E37" s="77">
        <v>5738594.81</v>
      </c>
      <c r="F37" s="88">
        <v>5</v>
      </c>
      <c r="G37" s="288" t="s">
        <v>208</v>
      </c>
      <c r="H37" s="80">
        <v>87022321</v>
      </c>
      <c r="I37" s="81">
        <v>5000</v>
      </c>
      <c r="J37" s="82">
        <v>8117550</v>
      </c>
    </row>
    <row r="38" spans="1:10" ht="25.5" customHeight="1">
      <c r="A38" s="63">
        <v>6</v>
      </c>
      <c r="B38" s="97" t="s">
        <v>129</v>
      </c>
      <c r="C38" s="101">
        <v>10063099</v>
      </c>
      <c r="D38" s="102">
        <v>176000.8</v>
      </c>
      <c r="E38" s="103">
        <v>5152810.5</v>
      </c>
      <c r="F38" s="78">
        <v>6</v>
      </c>
      <c r="G38" s="287" t="s">
        <v>138</v>
      </c>
      <c r="H38" s="80">
        <v>11071000</v>
      </c>
      <c r="I38" s="81">
        <v>456560</v>
      </c>
      <c r="J38" s="82">
        <v>7689061.32</v>
      </c>
    </row>
    <row r="39" spans="1:10" ht="25.5" customHeight="1">
      <c r="A39" s="63">
        <v>7</v>
      </c>
      <c r="B39" s="104" t="s">
        <v>131</v>
      </c>
      <c r="C39" s="105">
        <v>21011190</v>
      </c>
      <c r="D39" s="99">
        <v>3445</v>
      </c>
      <c r="E39" s="77">
        <v>1192158.66</v>
      </c>
      <c r="F39" s="88">
        <v>7</v>
      </c>
      <c r="G39" s="287" t="s">
        <v>128</v>
      </c>
      <c r="H39" s="80">
        <v>84229090</v>
      </c>
      <c r="I39" s="81">
        <v>9425</v>
      </c>
      <c r="J39" s="82">
        <v>6631843.84</v>
      </c>
    </row>
    <row r="40" spans="1:10" ht="25.5" customHeight="1">
      <c r="A40" s="63">
        <v>8</v>
      </c>
      <c r="B40" s="106" t="s">
        <v>211</v>
      </c>
      <c r="C40" s="101">
        <v>44092900</v>
      </c>
      <c r="D40" s="102">
        <v>24667</v>
      </c>
      <c r="E40" s="77">
        <v>393538.82</v>
      </c>
      <c r="F40" s="78">
        <v>8</v>
      </c>
      <c r="G40" s="289" t="s">
        <v>125</v>
      </c>
      <c r="H40" s="80">
        <v>22087000</v>
      </c>
      <c r="I40" s="81">
        <v>20850</v>
      </c>
      <c r="J40" s="82">
        <v>5406288.3</v>
      </c>
    </row>
    <row r="41" spans="1:10" ht="25.5" customHeight="1">
      <c r="A41" s="63">
        <v>9</v>
      </c>
      <c r="B41" s="108" t="s">
        <v>212</v>
      </c>
      <c r="C41" s="98" t="s">
        <v>526</v>
      </c>
      <c r="D41" s="99">
        <v>1470.7</v>
      </c>
      <c r="E41" s="110">
        <v>347545.03</v>
      </c>
      <c r="F41" s="88">
        <v>9</v>
      </c>
      <c r="G41" s="287" t="s">
        <v>213</v>
      </c>
      <c r="H41" s="80">
        <v>84039090</v>
      </c>
      <c r="I41" s="81">
        <v>13590</v>
      </c>
      <c r="J41" s="82">
        <v>4097403.64</v>
      </c>
    </row>
    <row r="42" spans="1:10" ht="25.5" customHeight="1">
      <c r="A42" s="63">
        <v>10</v>
      </c>
      <c r="B42" s="108"/>
      <c r="C42" s="109"/>
      <c r="D42" s="111"/>
      <c r="E42" s="110"/>
      <c r="F42" s="78">
        <v>10</v>
      </c>
      <c r="G42" s="287" t="s">
        <v>214</v>
      </c>
      <c r="H42" s="80">
        <v>87089990</v>
      </c>
      <c r="I42" s="81">
        <v>4458</v>
      </c>
      <c r="J42" s="82">
        <v>3443394.57</v>
      </c>
    </row>
    <row r="43" spans="1:10" ht="25.5" customHeight="1" thickBot="1">
      <c r="A43" s="112"/>
      <c r="B43" s="113"/>
      <c r="C43" s="114"/>
      <c r="D43" s="115"/>
      <c r="E43" s="116"/>
      <c r="F43" s="117"/>
      <c r="G43" s="290"/>
      <c r="H43" s="118"/>
      <c r="I43" s="119"/>
      <c r="J43" s="120"/>
    </row>
    <row r="44" spans="1:10" ht="25.5" customHeight="1" thickBot="1">
      <c r="A44" s="560" t="s">
        <v>139</v>
      </c>
      <c r="B44" s="561"/>
      <c r="C44" s="562"/>
      <c r="D44" s="121">
        <f>D33+D34+D35+D36+D37+D38+D39+D40+D41</f>
        <v>3717979.0999999996</v>
      </c>
      <c r="E44" s="122">
        <f>SUM(E33:E43)</f>
        <v>97980861.68999998</v>
      </c>
      <c r="F44" s="560" t="s">
        <v>140</v>
      </c>
      <c r="G44" s="561"/>
      <c r="H44" s="561"/>
      <c r="I44" s="123">
        <f>SUM(I33:I43)</f>
        <v>997073</v>
      </c>
      <c r="J44" s="124">
        <f>J33+J34+J35+J36+J37+J38+J39+J40+J41+J42</f>
        <v>114598027.03999999</v>
      </c>
    </row>
    <row r="45" spans="1:10" ht="25.5" customHeight="1" thickBot="1">
      <c r="A45" s="126">
        <v>11</v>
      </c>
      <c r="B45" s="127" t="s">
        <v>106</v>
      </c>
      <c r="C45" s="126"/>
      <c r="D45" s="128" t="s">
        <v>39</v>
      </c>
      <c r="E45" s="129" t="s">
        <v>39</v>
      </c>
      <c r="F45" s="130">
        <v>11</v>
      </c>
      <c r="G45" s="131" t="s">
        <v>106</v>
      </c>
      <c r="H45" s="132"/>
      <c r="I45" s="133">
        <f>I46-I44</f>
        <v>510337.28</v>
      </c>
      <c r="J45" s="134">
        <f>J46-J44</f>
        <v>43186614.08000001</v>
      </c>
    </row>
    <row r="46" spans="1:10" ht="25.5" customHeight="1" thickBot="1">
      <c r="A46" s="136"/>
      <c r="B46" s="136" t="s">
        <v>41</v>
      </c>
      <c r="C46" s="136"/>
      <c r="D46" s="137">
        <f>D44</f>
        <v>3717979.0999999996</v>
      </c>
      <c r="E46" s="122">
        <f>E44</f>
        <v>97980861.68999998</v>
      </c>
      <c r="F46" s="138"/>
      <c r="G46" s="136" t="s">
        <v>41</v>
      </c>
      <c r="H46" s="155"/>
      <c r="I46" s="140">
        <v>1507410.28</v>
      </c>
      <c r="J46" s="141">
        <v>157784641.12</v>
      </c>
    </row>
    <row r="47" spans="1:10" ht="25.5" customHeight="1">
      <c r="A47" s="142"/>
      <c r="B47" s="142"/>
      <c r="C47" s="142"/>
      <c r="D47" s="143"/>
      <c r="E47" s="144"/>
      <c r="F47" s="145"/>
      <c r="G47" s="142"/>
      <c r="H47" s="142"/>
      <c r="I47" s="143"/>
      <c r="J47" s="146"/>
    </row>
    <row r="48" spans="1:10" ht="25.5" customHeight="1">
      <c r="A48" s="563" t="s">
        <v>215</v>
      </c>
      <c r="B48" s="563"/>
      <c r="C48" s="563"/>
      <c r="D48" s="563"/>
      <c r="E48" s="563"/>
      <c r="F48" s="135"/>
      <c r="G48" s="563" t="s">
        <v>216</v>
      </c>
      <c r="H48" s="563"/>
      <c r="I48" s="563"/>
      <c r="J48" s="563"/>
    </row>
    <row r="54" spans="1:10" ht="25.5" customHeight="1">
      <c r="A54" s="566" t="s">
        <v>107</v>
      </c>
      <c r="B54" s="566"/>
      <c r="C54" s="566"/>
      <c r="D54" s="566"/>
      <c r="E54" s="566"/>
      <c r="F54" s="566"/>
      <c r="G54" s="566"/>
      <c r="H54" s="566"/>
      <c r="I54" s="566"/>
      <c r="J54" s="566"/>
    </row>
    <row r="55" spans="1:10" ht="25.5" customHeight="1">
      <c r="A55" s="567" t="s">
        <v>108</v>
      </c>
      <c r="B55" s="567"/>
      <c r="C55" s="567"/>
      <c r="D55" s="567"/>
      <c r="E55" s="567"/>
      <c r="F55" s="567"/>
      <c r="G55" s="567"/>
      <c r="H55" s="567"/>
      <c r="I55" s="567"/>
      <c r="J55" s="567"/>
    </row>
    <row r="56" spans="1:10" ht="25.5" customHeight="1">
      <c r="A56" s="566" t="s">
        <v>236</v>
      </c>
      <c r="B56" s="566"/>
      <c r="C56" s="566"/>
      <c r="D56" s="566"/>
      <c r="E56" s="566"/>
      <c r="F56" s="566"/>
      <c r="G56" s="566"/>
      <c r="H56" s="566"/>
      <c r="I56" s="566"/>
      <c r="J56" s="566"/>
    </row>
    <row r="57" spans="1:10" ht="25.5" customHeight="1" thickBot="1">
      <c r="A57" s="51"/>
      <c r="B57" s="51"/>
      <c r="C57" s="51"/>
      <c r="D57" s="52"/>
      <c r="E57" s="51"/>
      <c r="F57" s="51"/>
      <c r="G57" s="51"/>
      <c r="H57" s="51"/>
      <c r="I57" s="52"/>
      <c r="J57" s="51"/>
    </row>
    <row r="58" spans="1:10" ht="25.5" customHeight="1" thickBot="1">
      <c r="A58" s="53" t="s">
        <v>2</v>
      </c>
      <c r="B58" s="568" t="s">
        <v>110</v>
      </c>
      <c r="C58" s="569"/>
      <c r="D58" s="569"/>
      <c r="E58" s="570"/>
      <c r="F58" s="53" t="s">
        <v>2</v>
      </c>
      <c r="G58" s="572" t="s">
        <v>111</v>
      </c>
      <c r="H58" s="572"/>
      <c r="I58" s="572"/>
      <c r="J58" s="572"/>
    </row>
    <row r="59" spans="1:10" ht="25.5" customHeight="1" thickBot="1">
      <c r="A59" s="56" t="s">
        <v>112</v>
      </c>
      <c r="B59" s="57" t="s">
        <v>4</v>
      </c>
      <c r="C59" s="58" t="s">
        <v>113</v>
      </c>
      <c r="D59" s="59" t="s">
        <v>114</v>
      </c>
      <c r="E59" s="58" t="s">
        <v>115</v>
      </c>
      <c r="F59" s="285" t="s">
        <v>112</v>
      </c>
      <c r="G59" s="60" t="s">
        <v>4</v>
      </c>
      <c r="H59" s="58" t="s">
        <v>113</v>
      </c>
      <c r="I59" s="61" t="s">
        <v>114</v>
      </c>
      <c r="J59" s="62" t="s">
        <v>116</v>
      </c>
    </row>
    <row r="60" spans="1:10" ht="25.5" customHeight="1">
      <c r="A60" s="63">
        <v>1</v>
      </c>
      <c r="B60" s="64" t="s">
        <v>123</v>
      </c>
      <c r="C60" s="65" t="s">
        <v>124</v>
      </c>
      <c r="D60" s="305">
        <v>719392</v>
      </c>
      <c r="E60" s="67">
        <v>67327676.37</v>
      </c>
      <c r="F60" s="68">
        <v>1</v>
      </c>
      <c r="G60" s="286" t="s">
        <v>237</v>
      </c>
      <c r="H60" s="70">
        <v>73089099</v>
      </c>
      <c r="I60" s="71">
        <v>221121.94</v>
      </c>
      <c r="J60" s="72">
        <v>21505258.63</v>
      </c>
    </row>
    <row r="61" spans="1:10" ht="25.5" customHeight="1">
      <c r="A61" s="63">
        <v>2</v>
      </c>
      <c r="B61" s="74" t="s">
        <v>121</v>
      </c>
      <c r="C61" s="75">
        <v>94036090</v>
      </c>
      <c r="D61" s="306">
        <v>1597498.6</v>
      </c>
      <c r="E61" s="77">
        <v>21921668.6</v>
      </c>
      <c r="F61" s="78">
        <v>2</v>
      </c>
      <c r="G61" s="287" t="s">
        <v>208</v>
      </c>
      <c r="H61" s="80">
        <v>87032459</v>
      </c>
      <c r="I61" s="81">
        <v>13775</v>
      </c>
      <c r="J61" s="82">
        <v>17019139.85</v>
      </c>
    </row>
    <row r="62" spans="1:10" ht="25.5" customHeight="1">
      <c r="A62" s="63">
        <v>3</v>
      </c>
      <c r="B62" s="84" t="s">
        <v>117</v>
      </c>
      <c r="C62" s="85">
        <v>44072999</v>
      </c>
      <c r="D62" s="307">
        <v>799370</v>
      </c>
      <c r="E62" s="87">
        <v>15256555.02</v>
      </c>
      <c r="F62" s="88">
        <v>3</v>
      </c>
      <c r="G62" s="287" t="s">
        <v>138</v>
      </c>
      <c r="H62" s="80">
        <v>11071000</v>
      </c>
      <c r="I62" s="81">
        <v>910030</v>
      </c>
      <c r="J62" s="82">
        <v>15788855.38</v>
      </c>
    </row>
    <row r="63" spans="1:10" ht="25.5" customHeight="1">
      <c r="A63" s="63">
        <v>4</v>
      </c>
      <c r="B63" s="89" t="s">
        <v>174</v>
      </c>
      <c r="C63" s="90">
        <v>40012190</v>
      </c>
      <c r="D63" s="308">
        <v>246800</v>
      </c>
      <c r="E63" s="92">
        <v>12240210.19</v>
      </c>
      <c r="F63" s="78">
        <v>4</v>
      </c>
      <c r="G63" s="287" t="s">
        <v>238</v>
      </c>
      <c r="H63" s="93">
        <v>90181900</v>
      </c>
      <c r="I63" s="94">
        <v>12077.99</v>
      </c>
      <c r="J63" s="82">
        <v>12132029.49</v>
      </c>
    </row>
    <row r="64" spans="1:10" ht="25.5" customHeight="1">
      <c r="A64" s="63">
        <v>5</v>
      </c>
      <c r="B64" s="97" t="s">
        <v>239</v>
      </c>
      <c r="C64" s="109" t="s">
        <v>240</v>
      </c>
      <c r="D64" s="309">
        <v>12314.3</v>
      </c>
      <c r="E64" s="77">
        <v>7558912.08</v>
      </c>
      <c r="F64" s="88">
        <v>5</v>
      </c>
      <c r="G64" s="288" t="s">
        <v>241</v>
      </c>
      <c r="H64" s="80">
        <v>84314990</v>
      </c>
      <c r="I64" s="81">
        <v>79095</v>
      </c>
      <c r="J64" s="82">
        <v>10468340.83</v>
      </c>
    </row>
    <row r="65" spans="1:10" ht="25.5" customHeight="1">
      <c r="A65" s="63">
        <v>6</v>
      </c>
      <c r="B65" s="97" t="s">
        <v>133</v>
      </c>
      <c r="C65" s="101">
        <v>11081400</v>
      </c>
      <c r="D65" s="310">
        <v>180597</v>
      </c>
      <c r="E65" s="103">
        <v>2830943.62</v>
      </c>
      <c r="F65" s="78">
        <v>6</v>
      </c>
      <c r="G65" s="287" t="s">
        <v>242</v>
      </c>
      <c r="H65" s="80">
        <v>85182990</v>
      </c>
      <c r="I65" s="81">
        <v>120143</v>
      </c>
      <c r="J65" s="82">
        <v>8667939.43</v>
      </c>
    </row>
    <row r="66" spans="1:10" ht="25.5" customHeight="1">
      <c r="A66" s="63">
        <v>7</v>
      </c>
      <c r="B66" s="104" t="s">
        <v>129</v>
      </c>
      <c r="C66" s="105">
        <v>10063099</v>
      </c>
      <c r="D66" s="309">
        <v>108239.3</v>
      </c>
      <c r="E66" s="77">
        <v>2626241.46</v>
      </c>
      <c r="F66" s="88">
        <v>7</v>
      </c>
      <c r="G66" s="287" t="s">
        <v>243</v>
      </c>
      <c r="H66" s="80">
        <v>73129000</v>
      </c>
      <c r="I66" s="81">
        <v>296516</v>
      </c>
      <c r="J66" s="82">
        <v>8592409.14</v>
      </c>
    </row>
    <row r="67" spans="1:10" ht="25.5" customHeight="1">
      <c r="A67" s="63">
        <v>8</v>
      </c>
      <c r="B67" s="106" t="s">
        <v>244</v>
      </c>
      <c r="C67" s="101">
        <v>87042383</v>
      </c>
      <c r="D67" s="310">
        <v>26240</v>
      </c>
      <c r="E67" s="77">
        <v>1785861</v>
      </c>
      <c r="F67" s="78">
        <v>8</v>
      </c>
      <c r="G67" s="289" t="s">
        <v>125</v>
      </c>
      <c r="H67" s="80">
        <v>22083000</v>
      </c>
      <c r="I67" s="81">
        <v>63445</v>
      </c>
      <c r="J67" s="82">
        <v>4952520.27</v>
      </c>
    </row>
    <row r="68" spans="1:10" ht="25.5" customHeight="1">
      <c r="A68" s="63">
        <v>9</v>
      </c>
      <c r="B68" s="108" t="s">
        <v>183</v>
      </c>
      <c r="C68" s="109" t="s">
        <v>184</v>
      </c>
      <c r="D68" s="309">
        <v>7812</v>
      </c>
      <c r="E68" s="110">
        <v>1572819.61</v>
      </c>
      <c r="F68" s="88">
        <v>9</v>
      </c>
      <c r="G68" s="287" t="s">
        <v>245</v>
      </c>
      <c r="H68" s="80">
        <v>84384000</v>
      </c>
      <c r="I68" s="81">
        <v>8040</v>
      </c>
      <c r="J68" s="82">
        <v>4350101.98</v>
      </c>
    </row>
    <row r="69" spans="1:10" ht="25.5" customHeight="1">
      <c r="A69" s="63">
        <v>10</v>
      </c>
      <c r="B69" s="108" t="s">
        <v>246</v>
      </c>
      <c r="C69" s="109" t="s">
        <v>247</v>
      </c>
      <c r="D69" s="309">
        <v>16170</v>
      </c>
      <c r="E69" s="110">
        <v>1340720.37</v>
      </c>
      <c r="F69" s="78">
        <v>10</v>
      </c>
      <c r="G69" s="287" t="s">
        <v>248</v>
      </c>
      <c r="H69" s="80">
        <v>83024999</v>
      </c>
      <c r="I69" s="81">
        <v>48935.14</v>
      </c>
      <c r="J69" s="82">
        <v>3938588.13</v>
      </c>
    </row>
    <row r="70" spans="1:10" ht="25.5" customHeight="1" thickBot="1">
      <c r="A70" s="112"/>
      <c r="B70" s="113"/>
      <c r="C70" s="114"/>
      <c r="D70" s="115"/>
      <c r="E70" s="116"/>
      <c r="F70" s="117"/>
      <c r="G70" s="290"/>
      <c r="H70" s="118"/>
      <c r="I70" s="119"/>
      <c r="J70" s="120"/>
    </row>
    <row r="71" spans="1:10" ht="25.5" customHeight="1" thickBot="1">
      <c r="A71" s="560" t="s">
        <v>139</v>
      </c>
      <c r="B71" s="561"/>
      <c r="C71" s="562"/>
      <c r="D71" s="121">
        <f>D60+D61+D62+D63+D64+D65+D66+D67+D68+D69</f>
        <v>3714433.1999999997</v>
      </c>
      <c r="E71" s="122">
        <f>SUM(E60:E70)</f>
        <v>134461608.32</v>
      </c>
      <c r="F71" s="560" t="s">
        <v>140</v>
      </c>
      <c r="G71" s="561"/>
      <c r="H71" s="561"/>
      <c r="I71" s="123">
        <f>SUM(I60:I70)</f>
        <v>1773179.0699999998</v>
      </c>
      <c r="J71" s="124">
        <f>J60+J61+J62+J63+J64+J65+J66+J67+J68+J69</f>
        <v>107415183.13000001</v>
      </c>
    </row>
    <row r="72" spans="1:10" ht="25.5" customHeight="1" thickBot="1">
      <c r="A72" s="126">
        <v>11</v>
      </c>
      <c r="B72" s="127" t="s">
        <v>106</v>
      </c>
      <c r="C72" s="126"/>
      <c r="D72" s="128">
        <f>D73-D71</f>
        <v>152437.50000000047</v>
      </c>
      <c r="E72" s="129">
        <f>E73-E71</f>
        <v>2283855.370000005</v>
      </c>
      <c r="F72" s="130">
        <v>11</v>
      </c>
      <c r="G72" s="131" t="s">
        <v>106</v>
      </c>
      <c r="H72" s="132"/>
      <c r="I72" s="133">
        <f>I73-I71</f>
        <v>706929.3500000001</v>
      </c>
      <c r="J72" s="134">
        <f>J73-J71</f>
        <v>42530248.12999998</v>
      </c>
    </row>
    <row r="73" spans="1:10" ht="25.5" customHeight="1" thickBot="1">
      <c r="A73" s="136"/>
      <c r="B73" s="136" t="s">
        <v>41</v>
      </c>
      <c r="C73" s="136"/>
      <c r="D73" s="137">
        <v>3866870.7</v>
      </c>
      <c r="E73" s="122">
        <v>136745463.69</v>
      </c>
      <c r="F73" s="138"/>
      <c r="G73" s="136" t="s">
        <v>41</v>
      </c>
      <c r="H73" s="155"/>
      <c r="I73" s="140">
        <v>2480108.42</v>
      </c>
      <c r="J73" s="141">
        <v>149945431.26</v>
      </c>
    </row>
    <row r="74" spans="1:10" ht="25.5" customHeight="1">
      <c r="A74" s="142"/>
      <c r="B74" s="142"/>
      <c r="C74" s="142"/>
      <c r="D74" s="143"/>
      <c r="E74" s="144"/>
      <c r="F74" s="145"/>
      <c r="G74" s="142"/>
      <c r="H74" s="142"/>
      <c r="I74" s="143"/>
      <c r="J74" s="146"/>
    </row>
    <row r="75" spans="1:10" ht="25.5" customHeight="1">
      <c r="A75" s="563" t="s">
        <v>249</v>
      </c>
      <c r="B75" s="563"/>
      <c r="C75" s="563"/>
      <c r="D75" s="563"/>
      <c r="E75" s="563"/>
      <c r="F75" s="135"/>
      <c r="G75" s="563" t="s">
        <v>250</v>
      </c>
      <c r="H75" s="563"/>
      <c r="I75" s="563"/>
      <c r="J75" s="563"/>
    </row>
    <row r="78" ht="25.5" customHeight="1">
      <c r="G78" s="152"/>
    </row>
    <row r="80" spans="1:10" ht="25.5" customHeight="1">
      <c r="A80" s="566" t="s">
        <v>107</v>
      </c>
      <c r="B80" s="566"/>
      <c r="C80" s="566"/>
      <c r="D80" s="566"/>
      <c r="E80" s="566"/>
      <c r="F80" s="566"/>
      <c r="G80" s="566"/>
      <c r="H80" s="566"/>
      <c r="I80" s="566"/>
      <c r="J80" s="566"/>
    </row>
    <row r="81" spans="1:10" ht="25.5" customHeight="1">
      <c r="A81" s="567" t="s">
        <v>108</v>
      </c>
      <c r="B81" s="567"/>
      <c r="C81" s="567"/>
      <c r="D81" s="567"/>
      <c r="E81" s="567"/>
      <c r="F81" s="567"/>
      <c r="G81" s="567"/>
      <c r="H81" s="567"/>
      <c r="I81" s="567"/>
      <c r="J81" s="567"/>
    </row>
    <row r="82" spans="1:10" ht="25.5" customHeight="1">
      <c r="A82" s="566" t="s">
        <v>274</v>
      </c>
      <c r="B82" s="566"/>
      <c r="C82" s="566"/>
      <c r="D82" s="566"/>
      <c r="E82" s="566"/>
      <c r="F82" s="566"/>
      <c r="G82" s="566"/>
      <c r="H82" s="566"/>
      <c r="I82" s="566"/>
      <c r="J82" s="566"/>
    </row>
    <row r="83" spans="1:10" ht="25.5" customHeight="1" thickBot="1">
      <c r="A83" s="51"/>
      <c r="B83" s="51"/>
      <c r="C83" s="51"/>
      <c r="D83" s="52"/>
      <c r="E83" s="51"/>
      <c r="F83" s="51"/>
      <c r="G83" s="51"/>
      <c r="H83" s="51"/>
      <c r="I83" s="52"/>
      <c r="J83" s="51"/>
    </row>
    <row r="84" spans="1:10" ht="25.5" customHeight="1" thickBot="1">
      <c r="A84" s="53" t="s">
        <v>2</v>
      </c>
      <c r="B84" s="568" t="s">
        <v>110</v>
      </c>
      <c r="C84" s="569"/>
      <c r="D84" s="569"/>
      <c r="E84" s="570"/>
      <c r="F84" s="53" t="s">
        <v>2</v>
      </c>
      <c r="G84" s="572" t="s">
        <v>111</v>
      </c>
      <c r="H84" s="572"/>
      <c r="I84" s="572"/>
      <c r="J84" s="572"/>
    </row>
    <row r="85" spans="1:10" ht="25.5" customHeight="1" thickBot="1">
      <c r="A85" s="56" t="s">
        <v>112</v>
      </c>
      <c r="B85" s="57" t="s">
        <v>4</v>
      </c>
      <c r="C85" s="58" t="s">
        <v>113</v>
      </c>
      <c r="D85" s="59" t="s">
        <v>114</v>
      </c>
      <c r="E85" s="58" t="s">
        <v>115</v>
      </c>
      <c r="F85" s="285" t="s">
        <v>112</v>
      </c>
      <c r="G85" s="60" t="s">
        <v>4</v>
      </c>
      <c r="H85" s="58" t="s">
        <v>113</v>
      </c>
      <c r="I85" s="61" t="s">
        <v>114</v>
      </c>
      <c r="J85" s="62" t="s">
        <v>116</v>
      </c>
    </row>
    <row r="86" spans="1:10" ht="25.5" customHeight="1">
      <c r="A86" s="63">
        <v>1</v>
      </c>
      <c r="B86" s="64" t="s">
        <v>123</v>
      </c>
      <c r="C86" s="65" t="s">
        <v>124</v>
      </c>
      <c r="D86" s="305">
        <v>1068832</v>
      </c>
      <c r="E86" s="67">
        <v>123342796.17</v>
      </c>
      <c r="F86" s="68">
        <v>1</v>
      </c>
      <c r="G86" s="321" t="s">
        <v>172</v>
      </c>
      <c r="H86" s="70">
        <v>84303100</v>
      </c>
      <c r="I86" s="71">
        <v>1141480</v>
      </c>
      <c r="J86" s="72">
        <v>385820903.06</v>
      </c>
    </row>
    <row r="87" spans="1:10" ht="25.5" customHeight="1">
      <c r="A87" s="63">
        <v>2</v>
      </c>
      <c r="B87" s="74" t="s">
        <v>121</v>
      </c>
      <c r="C87" s="75">
        <v>94036090</v>
      </c>
      <c r="D87" s="306">
        <v>2358892.4</v>
      </c>
      <c r="E87" s="77">
        <v>36018718.64</v>
      </c>
      <c r="F87" s="78">
        <v>2</v>
      </c>
      <c r="G87" s="287" t="s">
        <v>275</v>
      </c>
      <c r="H87" s="80">
        <v>73089099</v>
      </c>
      <c r="I87" s="81">
        <v>172080</v>
      </c>
      <c r="J87" s="82">
        <v>32660776.7</v>
      </c>
    </row>
    <row r="88" spans="1:10" ht="25.5" customHeight="1">
      <c r="A88" s="63">
        <v>3</v>
      </c>
      <c r="B88" s="84" t="s">
        <v>174</v>
      </c>
      <c r="C88" s="85">
        <v>40012190</v>
      </c>
      <c r="D88" s="307">
        <v>473200</v>
      </c>
      <c r="E88" s="87">
        <v>24280058.25</v>
      </c>
      <c r="F88" s="88">
        <v>3</v>
      </c>
      <c r="G88" s="287" t="s">
        <v>180</v>
      </c>
      <c r="H88" s="80">
        <v>85442039</v>
      </c>
      <c r="I88" s="81">
        <v>336090</v>
      </c>
      <c r="J88" s="82">
        <v>27310526.88</v>
      </c>
    </row>
    <row r="89" spans="1:10" ht="25.5" customHeight="1">
      <c r="A89" s="63">
        <v>4</v>
      </c>
      <c r="B89" s="89" t="s">
        <v>117</v>
      </c>
      <c r="C89" s="90">
        <v>44072999</v>
      </c>
      <c r="D89" s="308">
        <v>1221157.6</v>
      </c>
      <c r="E89" s="92">
        <v>24230124.61</v>
      </c>
      <c r="F89" s="78">
        <v>4</v>
      </c>
      <c r="G89" s="287" t="s">
        <v>276</v>
      </c>
      <c r="H89" s="93">
        <v>84283990</v>
      </c>
      <c r="I89" s="94">
        <v>15210</v>
      </c>
      <c r="J89" s="82">
        <v>25862072.6</v>
      </c>
    </row>
    <row r="90" spans="1:10" ht="25.5" customHeight="1">
      <c r="A90" s="63">
        <v>5</v>
      </c>
      <c r="B90" s="97" t="s">
        <v>119</v>
      </c>
      <c r="C90" s="109" t="s">
        <v>277</v>
      </c>
      <c r="D90" s="309">
        <v>17452.8</v>
      </c>
      <c r="E90" s="77">
        <v>10200517.46</v>
      </c>
      <c r="F90" s="88">
        <v>5</v>
      </c>
      <c r="G90" s="288" t="s">
        <v>278</v>
      </c>
      <c r="H90" s="80">
        <v>87022010</v>
      </c>
      <c r="I90" s="81">
        <v>70102.4</v>
      </c>
      <c r="J90" s="82">
        <v>20940657.16</v>
      </c>
    </row>
    <row r="91" spans="1:10" ht="25.5" customHeight="1">
      <c r="A91" s="63">
        <v>6</v>
      </c>
      <c r="B91" s="97" t="s">
        <v>129</v>
      </c>
      <c r="C91" s="101">
        <v>10063099</v>
      </c>
      <c r="D91" s="310">
        <v>402357.4</v>
      </c>
      <c r="E91" s="103">
        <v>9884647.34</v>
      </c>
      <c r="F91" s="78">
        <v>6</v>
      </c>
      <c r="G91" s="287" t="s">
        <v>279</v>
      </c>
      <c r="H91" s="80">
        <v>87059090</v>
      </c>
      <c r="I91" s="81">
        <v>38200</v>
      </c>
      <c r="J91" s="82">
        <v>18790735.2</v>
      </c>
    </row>
    <row r="92" spans="1:10" ht="25.5" customHeight="1">
      <c r="A92" s="63">
        <v>7</v>
      </c>
      <c r="B92" s="104" t="s">
        <v>280</v>
      </c>
      <c r="C92" s="105">
        <v>11081400</v>
      </c>
      <c r="D92" s="309">
        <v>370796</v>
      </c>
      <c r="E92" s="77">
        <v>5169042.42</v>
      </c>
      <c r="F92" s="88">
        <v>7</v>
      </c>
      <c r="G92" s="287" t="s">
        <v>176</v>
      </c>
      <c r="H92" s="80">
        <v>87032459</v>
      </c>
      <c r="I92" s="81">
        <v>7490</v>
      </c>
      <c r="J92" s="82">
        <v>14612030.07</v>
      </c>
    </row>
    <row r="93" spans="1:10" ht="25.5" customHeight="1">
      <c r="A93" s="63">
        <v>8</v>
      </c>
      <c r="B93" s="106" t="s">
        <v>183</v>
      </c>
      <c r="C93" s="101">
        <v>64035900</v>
      </c>
      <c r="D93" s="310">
        <v>25561.05</v>
      </c>
      <c r="E93" s="77">
        <v>4826883.93</v>
      </c>
      <c r="F93" s="78">
        <v>8</v>
      </c>
      <c r="G93" s="287" t="s">
        <v>138</v>
      </c>
      <c r="H93" s="80">
        <v>11071000</v>
      </c>
      <c r="I93" s="81">
        <v>804540</v>
      </c>
      <c r="J93" s="82">
        <v>13711689.34</v>
      </c>
    </row>
    <row r="94" spans="1:10" ht="25.5" customHeight="1">
      <c r="A94" s="63">
        <v>9</v>
      </c>
      <c r="B94" s="108" t="s">
        <v>281</v>
      </c>
      <c r="C94" s="98" t="s">
        <v>127</v>
      </c>
      <c r="D94" s="309">
        <v>28875</v>
      </c>
      <c r="E94" s="110">
        <v>3079866.38</v>
      </c>
      <c r="F94" s="88">
        <v>9</v>
      </c>
      <c r="G94" s="287" t="s">
        <v>282</v>
      </c>
      <c r="H94" s="80">
        <v>73021000</v>
      </c>
      <c r="I94" s="81">
        <v>421544</v>
      </c>
      <c r="J94" s="82">
        <v>11720140.19</v>
      </c>
    </row>
    <row r="95" spans="1:10" ht="25.5" customHeight="1">
      <c r="A95" s="63">
        <v>10</v>
      </c>
      <c r="B95" s="108" t="s">
        <v>283</v>
      </c>
      <c r="C95" s="109" t="s">
        <v>284</v>
      </c>
      <c r="D95" s="309">
        <v>13100</v>
      </c>
      <c r="E95" s="110">
        <v>2749880.7</v>
      </c>
      <c r="F95" s="78">
        <v>10</v>
      </c>
      <c r="G95" s="287" t="s">
        <v>285</v>
      </c>
      <c r="H95" s="80">
        <v>84741010</v>
      </c>
      <c r="I95" s="81">
        <v>106070</v>
      </c>
      <c r="J95" s="82">
        <v>10873797</v>
      </c>
    </row>
    <row r="96" spans="1:10" ht="25.5" customHeight="1" thickBot="1">
      <c r="A96" s="112"/>
      <c r="B96" s="113"/>
      <c r="C96" s="114"/>
      <c r="D96" s="115"/>
      <c r="E96" s="116"/>
      <c r="F96" s="117"/>
      <c r="G96" s="290"/>
      <c r="H96" s="118"/>
      <c r="I96" s="119"/>
      <c r="J96" s="120"/>
    </row>
    <row r="97" spans="1:10" ht="25.5" customHeight="1" thickBot="1">
      <c r="A97" s="560" t="s">
        <v>139</v>
      </c>
      <c r="B97" s="561"/>
      <c r="C97" s="562"/>
      <c r="D97" s="121">
        <f>D86+D87+D88+D89+D90+D91+D92+D93+D94+D95</f>
        <v>5980224.25</v>
      </c>
      <c r="E97" s="122">
        <f>SUM(E86:E96)</f>
        <v>243782535.9</v>
      </c>
      <c r="F97" s="560" t="s">
        <v>140</v>
      </c>
      <c r="G97" s="561"/>
      <c r="H97" s="561"/>
      <c r="I97" s="123">
        <f>SUM(I86:I96)</f>
        <v>3112806.4</v>
      </c>
      <c r="J97" s="124">
        <f>J86+J87+J88+J89+J90+J91+J92+J93+J94+J95</f>
        <v>562303328.2</v>
      </c>
    </row>
    <row r="98" spans="1:10" ht="25.5" customHeight="1" thickBot="1">
      <c r="A98" s="126">
        <v>11</v>
      </c>
      <c r="B98" s="127" t="s">
        <v>106</v>
      </c>
      <c r="C98" s="126"/>
      <c r="D98" s="128" t="s">
        <v>39</v>
      </c>
      <c r="E98" s="129" t="s">
        <v>39</v>
      </c>
      <c r="F98" s="130">
        <v>11</v>
      </c>
      <c r="G98" s="131" t="s">
        <v>106</v>
      </c>
      <c r="H98" s="132"/>
      <c r="I98" s="133">
        <f>I99-I97</f>
        <v>1081219.4700000002</v>
      </c>
      <c r="J98" s="134">
        <f>J99-J97</f>
        <v>63739214.02999997</v>
      </c>
    </row>
    <row r="99" spans="1:10" ht="25.5" customHeight="1" thickBot="1">
      <c r="A99" s="136"/>
      <c r="B99" s="136" t="s">
        <v>41</v>
      </c>
      <c r="C99" s="136"/>
      <c r="D99" s="137">
        <v>5980224.25</v>
      </c>
      <c r="E99" s="122">
        <v>243782535.9</v>
      </c>
      <c r="F99" s="138"/>
      <c r="G99" s="136" t="s">
        <v>41</v>
      </c>
      <c r="H99" s="155"/>
      <c r="I99" s="140">
        <v>4194025.87</v>
      </c>
      <c r="J99" s="141">
        <v>626042542.23</v>
      </c>
    </row>
    <row r="100" spans="1:10" ht="25.5" customHeight="1">
      <c r="A100" s="142"/>
      <c r="B100" s="142"/>
      <c r="C100" s="142"/>
      <c r="D100" s="143"/>
      <c r="E100" s="144"/>
      <c r="F100" s="145"/>
      <c r="G100" s="142"/>
      <c r="H100" s="142"/>
      <c r="I100" s="143"/>
      <c r="J100" s="146"/>
    </row>
    <row r="101" spans="1:10" ht="25.5" customHeight="1">
      <c r="A101" s="563" t="s">
        <v>286</v>
      </c>
      <c r="B101" s="563"/>
      <c r="C101" s="563"/>
      <c r="D101" s="563"/>
      <c r="E101" s="563"/>
      <c r="F101" s="135"/>
      <c r="G101" s="563" t="s">
        <v>287</v>
      </c>
      <c r="H101" s="563"/>
      <c r="I101" s="563"/>
      <c r="J101" s="563"/>
    </row>
    <row r="105" spans="1:10" ht="25.5" customHeight="1">
      <c r="A105" s="566" t="s">
        <v>107</v>
      </c>
      <c r="B105" s="566"/>
      <c r="C105" s="566"/>
      <c r="D105" s="566"/>
      <c r="E105" s="566"/>
      <c r="F105" s="566"/>
      <c r="G105" s="566"/>
      <c r="H105" s="566"/>
      <c r="I105" s="566"/>
      <c r="J105" s="566"/>
    </row>
    <row r="106" spans="1:10" ht="25.5" customHeight="1">
      <c r="A106" s="567" t="s">
        <v>108</v>
      </c>
      <c r="B106" s="567"/>
      <c r="C106" s="567"/>
      <c r="D106" s="567"/>
      <c r="E106" s="567"/>
      <c r="F106" s="567"/>
      <c r="G106" s="567"/>
      <c r="H106" s="567"/>
      <c r="I106" s="567"/>
      <c r="J106" s="567"/>
    </row>
    <row r="107" spans="1:10" ht="25.5" customHeight="1">
      <c r="A107" s="566" t="s">
        <v>305</v>
      </c>
      <c r="B107" s="566"/>
      <c r="C107" s="566"/>
      <c r="D107" s="566"/>
      <c r="E107" s="566"/>
      <c r="F107" s="566"/>
      <c r="G107" s="566"/>
      <c r="H107" s="566"/>
      <c r="I107" s="566"/>
      <c r="J107" s="566"/>
    </row>
    <row r="108" spans="1:10" ht="25.5" customHeight="1" thickBot="1">
      <c r="A108" s="51"/>
      <c r="B108" s="51"/>
      <c r="C108" s="51"/>
      <c r="D108" s="52"/>
      <c r="E108" s="51"/>
      <c r="F108" s="51"/>
      <c r="G108" s="51"/>
      <c r="H108" s="51"/>
      <c r="I108" s="52"/>
      <c r="J108" s="51"/>
    </row>
    <row r="109" spans="1:10" ht="25.5" customHeight="1" thickBot="1">
      <c r="A109" s="53" t="s">
        <v>2</v>
      </c>
      <c r="B109" s="568" t="s">
        <v>110</v>
      </c>
      <c r="C109" s="569"/>
      <c r="D109" s="569"/>
      <c r="E109" s="570"/>
      <c r="F109" s="53" t="s">
        <v>2</v>
      </c>
      <c r="G109" s="571" t="s">
        <v>111</v>
      </c>
      <c r="H109" s="571"/>
      <c r="I109" s="571"/>
      <c r="J109" s="571"/>
    </row>
    <row r="110" spans="1:10" ht="25.5" customHeight="1" thickBot="1">
      <c r="A110" s="56" t="s">
        <v>112</v>
      </c>
      <c r="B110" s="57" t="s">
        <v>4</v>
      </c>
      <c r="C110" s="58" t="s">
        <v>113</v>
      </c>
      <c r="D110" s="59" t="s">
        <v>114</v>
      </c>
      <c r="E110" s="58" t="s">
        <v>115</v>
      </c>
      <c r="F110" s="285" t="s">
        <v>112</v>
      </c>
      <c r="G110" s="332" t="s">
        <v>4</v>
      </c>
      <c r="H110" s="53" t="s">
        <v>113</v>
      </c>
      <c r="I110" s="333" t="s">
        <v>114</v>
      </c>
      <c r="J110" s="334" t="s">
        <v>116</v>
      </c>
    </row>
    <row r="111" spans="1:10" ht="25.5" customHeight="1">
      <c r="A111" s="63">
        <v>1</v>
      </c>
      <c r="B111" s="64" t="s">
        <v>123</v>
      </c>
      <c r="C111" s="65" t="s">
        <v>124</v>
      </c>
      <c r="D111" s="305">
        <v>1174478</v>
      </c>
      <c r="E111" s="67">
        <v>114069640.52</v>
      </c>
      <c r="F111" s="68">
        <v>1</v>
      </c>
      <c r="G111" s="321" t="s">
        <v>173</v>
      </c>
      <c r="H111" s="70">
        <v>87085099</v>
      </c>
      <c r="I111" s="71">
        <v>180579</v>
      </c>
      <c r="J111" s="72">
        <v>139158926.78</v>
      </c>
    </row>
    <row r="112" spans="1:10" ht="25.5" customHeight="1">
      <c r="A112" s="63">
        <v>2</v>
      </c>
      <c r="B112" s="74" t="s">
        <v>117</v>
      </c>
      <c r="C112" s="75">
        <v>44072999</v>
      </c>
      <c r="D112" s="306">
        <v>1941839.2</v>
      </c>
      <c r="E112" s="77">
        <v>31742914.68</v>
      </c>
      <c r="F112" s="78">
        <v>2</v>
      </c>
      <c r="G112" s="287" t="s">
        <v>178</v>
      </c>
      <c r="H112" s="80">
        <v>73081090</v>
      </c>
      <c r="I112" s="81">
        <v>592495.9</v>
      </c>
      <c r="J112" s="82">
        <v>88653131.22</v>
      </c>
    </row>
    <row r="113" spans="1:10" ht="25.5" customHeight="1">
      <c r="A113" s="63">
        <v>3</v>
      </c>
      <c r="B113" s="84" t="s">
        <v>121</v>
      </c>
      <c r="C113" s="85">
        <v>94036090</v>
      </c>
      <c r="D113" s="307">
        <v>1234193.6</v>
      </c>
      <c r="E113" s="87">
        <v>15440106.57</v>
      </c>
      <c r="F113" s="88">
        <v>3</v>
      </c>
      <c r="G113" s="287" t="s">
        <v>306</v>
      </c>
      <c r="H113" s="80">
        <v>85030090</v>
      </c>
      <c r="I113" s="81">
        <v>158419</v>
      </c>
      <c r="J113" s="82">
        <v>28021823.09</v>
      </c>
    </row>
    <row r="114" spans="1:10" ht="25.5" customHeight="1">
      <c r="A114" s="63">
        <v>4</v>
      </c>
      <c r="B114" s="89" t="s">
        <v>174</v>
      </c>
      <c r="C114" s="90">
        <v>40012190</v>
      </c>
      <c r="D114" s="308">
        <v>1182800</v>
      </c>
      <c r="E114" s="92">
        <v>12501122.53</v>
      </c>
      <c r="F114" s="78">
        <v>4</v>
      </c>
      <c r="G114" s="287" t="s">
        <v>176</v>
      </c>
      <c r="H114" s="93">
        <v>87032459</v>
      </c>
      <c r="I114" s="94">
        <v>20246</v>
      </c>
      <c r="J114" s="82">
        <v>17757928</v>
      </c>
    </row>
    <row r="115" spans="1:10" ht="25.5" customHeight="1">
      <c r="A115" s="63">
        <v>5</v>
      </c>
      <c r="B115" s="97" t="s">
        <v>133</v>
      </c>
      <c r="C115" s="109" t="s">
        <v>210</v>
      </c>
      <c r="D115" s="309">
        <v>397796</v>
      </c>
      <c r="E115" s="77">
        <v>5552837.53</v>
      </c>
      <c r="F115" s="88">
        <v>5</v>
      </c>
      <c r="G115" s="288" t="s">
        <v>243</v>
      </c>
      <c r="H115" s="80">
        <v>73129000</v>
      </c>
      <c r="I115" s="81">
        <v>493293</v>
      </c>
      <c r="J115" s="82">
        <v>13954365.22</v>
      </c>
    </row>
    <row r="116" spans="1:10" ht="25.5" customHeight="1">
      <c r="A116" s="63">
        <v>6</v>
      </c>
      <c r="B116" s="97" t="s">
        <v>129</v>
      </c>
      <c r="C116" s="101">
        <v>10063099</v>
      </c>
      <c r="D116" s="310">
        <v>178876.8</v>
      </c>
      <c r="E116" s="103">
        <v>4562486.44</v>
      </c>
      <c r="F116" s="78">
        <v>6</v>
      </c>
      <c r="G116" s="287" t="s">
        <v>180</v>
      </c>
      <c r="H116" s="80">
        <v>85442039</v>
      </c>
      <c r="I116" s="81">
        <v>165301</v>
      </c>
      <c r="J116" s="82">
        <v>11782371.72</v>
      </c>
    </row>
    <row r="117" spans="1:10" ht="25.5" customHeight="1">
      <c r="A117" s="63">
        <v>7</v>
      </c>
      <c r="B117" s="104" t="s">
        <v>183</v>
      </c>
      <c r="C117" s="105">
        <v>64035900</v>
      </c>
      <c r="D117" s="309">
        <v>8299.5</v>
      </c>
      <c r="E117" s="77">
        <v>1842654.86</v>
      </c>
      <c r="F117" s="88">
        <v>7</v>
      </c>
      <c r="G117" s="287" t="s">
        <v>307</v>
      </c>
      <c r="H117" s="80">
        <v>84134000</v>
      </c>
      <c r="I117" s="81">
        <v>51269</v>
      </c>
      <c r="J117" s="82">
        <v>9520325.64</v>
      </c>
    </row>
    <row r="118" spans="1:10" ht="25.5" customHeight="1">
      <c r="A118" s="63">
        <v>8</v>
      </c>
      <c r="B118" s="106" t="s">
        <v>131</v>
      </c>
      <c r="C118" s="101">
        <v>21011190</v>
      </c>
      <c r="D118" s="310">
        <v>12513</v>
      </c>
      <c r="E118" s="77">
        <v>1112459.82</v>
      </c>
      <c r="F118" s="78">
        <v>8</v>
      </c>
      <c r="G118" s="287" t="s">
        <v>308</v>
      </c>
      <c r="H118" s="80">
        <v>84243000</v>
      </c>
      <c r="I118" s="81">
        <v>12800</v>
      </c>
      <c r="J118" s="82">
        <v>8388918.8</v>
      </c>
    </row>
    <row r="119" spans="1:10" ht="25.5" customHeight="1">
      <c r="A119" s="63">
        <v>9</v>
      </c>
      <c r="B119" s="108" t="s">
        <v>309</v>
      </c>
      <c r="C119" s="109" t="s">
        <v>136</v>
      </c>
      <c r="D119" s="309">
        <v>66910</v>
      </c>
      <c r="E119" s="110">
        <v>666065.76</v>
      </c>
      <c r="F119" s="88">
        <v>9</v>
      </c>
      <c r="G119" s="287" t="s">
        <v>310</v>
      </c>
      <c r="H119" s="80">
        <v>84099118</v>
      </c>
      <c r="I119" s="81">
        <v>29187</v>
      </c>
      <c r="J119" s="82">
        <v>5278393.6</v>
      </c>
    </row>
    <row r="120" spans="1:10" ht="25.5" customHeight="1">
      <c r="A120" s="63">
        <v>10</v>
      </c>
      <c r="B120" s="108" t="s">
        <v>212</v>
      </c>
      <c r="C120" s="98" t="s">
        <v>526</v>
      </c>
      <c r="D120" s="309">
        <v>1054.4</v>
      </c>
      <c r="E120" s="110">
        <v>236022.35</v>
      </c>
      <c r="F120" s="78">
        <v>10</v>
      </c>
      <c r="G120" s="287" t="s">
        <v>311</v>
      </c>
      <c r="H120" s="80">
        <v>84304990</v>
      </c>
      <c r="I120" s="81">
        <v>2825</v>
      </c>
      <c r="J120" s="82">
        <v>3954596.35</v>
      </c>
    </row>
    <row r="121" spans="1:10" ht="25.5" customHeight="1" thickBot="1">
      <c r="A121" s="112"/>
      <c r="B121" s="113"/>
      <c r="C121" s="114"/>
      <c r="D121" s="115"/>
      <c r="E121" s="116"/>
      <c r="F121" s="117"/>
      <c r="G121" s="290"/>
      <c r="H121" s="118"/>
      <c r="I121" s="119"/>
      <c r="J121" s="120"/>
    </row>
    <row r="122" spans="1:10" ht="25.5" customHeight="1" thickBot="1">
      <c r="A122" s="560" t="s">
        <v>139</v>
      </c>
      <c r="B122" s="561"/>
      <c r="C122" s="562"/>
      <c r="D122" s="121">
        <f>D111+D112+D113+D114+D115+D116+D117+D118+D119+D120</f>
        <v>6198760.500000001</v>
      </c>
      <c r="E122" s="122">
        <f>SUM(E111:E121)</f>
        <v>187726311.05999997</v>
      </c>
      <c r="F122" s="560" t="s">
        <v>140</v>
      </c>
      <c r="G122" s="561"/>
      <c r="H122" s="561"/>
      <c r="I122" s="123">
        <f>SUM(I111:I121)</f>
        <v>1706414.9</v>
      </c>
      <c r="J122" s="124">
        <f>J111+J112+J113+J114+J115+J116+J117+J118+J119+J120</f>
        <v>326470780.42000014</v>
      </c>
    </row>
    <row r="123" spans="1:10" ht="25.5" customHeight="1" thickBot="1">
      <c r="A123" s="126">
        <v>11</v>
      </c>
      <c r="B123" s="127" t="s">
        <v>106</v>
      </c>
      <c r="C123" s="126"/>
      <c r="D123" s="128" t="s">
        <v>39</v>
      </c>
      <c r="E123" s="129" t="s">
        <v>39</v>
      </c>
      <c r="F123" s="130">
        <v>11</v>
      </c>
      <c r="G123" s="131" t="s">
        <v>106</v>
      </c>
      <c r="H123" s="132"/>
      <c r="I123" s="133">
        <f>I124-I122</f>
        <v>907975.0100000002</v>
      </c>
      <c r="J123" s="134">
        <f>J124-J122</f>
        <v>48584805.23999989</v>
      </c>
    </row>
    <row r="124" spans="1:10" ht="25.5" customHeight="1" thickBot="1">
      <c r="A124" s="136"/>
      <c r="B124" s="136" t="s">
        <v>41</v>
      </c>
      <c r="C124" s="136"/>
      <c r="D124" s="137">
        <f>D122</f>
        <v>6198760.500000001</v>
      </c>
      <c r="E124" s="122">
        <f>E122</f>
        <v>187726311.05999997</v>
      </c>
      <c r="F124" s="138"/>
      <c r="G124" s="136" t="s">
        <v>41</v>
      </c>
      <c r="H124" s="155"/>
      <c r="I124" s="140">
        <v>2614389.91</v>
      </c>
      <c r="J124" s="141">
        <v>375055585.66</v>
      </c>
    </row>
    <row r="125" spans="1:10" ht="25.5" customHeight="1">
      <c r="A125" s="142"/>
      <c r="B125" s="142"/>
      <c r="C125" s="142"/>
      <c r="D125" s="143"/>
      <c r="E125" s="144"/>
      <c r="F125" s="145"/>
      <c r="G125" s="142"/>
      <c r="H125" s="142"/>
      <c r="I125" s="143"/>
      <c r="J125" s="146"/>
    </row>
    <row r="126" spans="1:10" ht="25.5" customHeight="1">
      <c r="A126" s="563" t="s">
        <v>312</v>
      </c>
      <c r="B126" s="563"/>
      <c r="C126" s="563"/>
      <c r="D126" s="563"/>
      <c r="E126" s="563"/>
      <c r="F126" s="135"/>
      <c r="G126" s="563" t="s">
        <v>313</v>
      </c>
      <c r="H126" s="563"/>
      <c r="I126" s="563"/>
      <c r="J126" s="563"/>
    </row>
    <row r="132" spans="1:10" ht="25.5" customHeight="1">
      <c r="A132" s="566" t="s">
        <v>107</v>
      </c>
      <c r="B132" s="566"/>
      <c r="C132" s="566"/>
      <c r="D132" s="566"/>
      <c r="E132" s="566"/>
      <c r="F132" s="566"/>
      <c r="G132" s="566"/>
      <c r="H132" s="566"/>
      <c r="I132" s="566"/>
      <c r="J132" s="566"/>
    </row>
    <row r="133" spans="1:10" ht="25.5" customHeight="1">
      <c r="A133" s="567" t="s">
        <v>108</v>
      </c>
      <c r="B133" s="567"/>
      <c r="C133" s="567"/>
      <c r="D133" s="567"/>
      <c r="E133" s="567"/>
      <c r="F133" s="567"/>
      <c r="G133" s="567"/>
      <c r="H133" s="567"/>
      <c r="I133" s="567"/>
      <c r="J133" s="567"/>
    </row>
    <row r="134" spans="1:10" ht="25.5" customHeight="1">
      <c r="A134" s="566" t="s">
        <v>334</v>
      </c>
      <c r="B134" s="566"/>
      <c r="C134" s="566"/>
      <c r="D134" s="566"/>
      <c r="E134" s="566"/>
      <c r="F134" s="566"/>
      <c r="G134" s="566"/>
      <c r="H134" s="566"/>
      <c r="I134" s="566"/>
      <c r="J134" s="566"/>
    </row>
    <row r="135" spans="1:10" ht="25.5" customHeight="1" thickBot="1">
      <c r="A135" s="51"/>
      <c r="B135" s="51"/>
      <c r="C135" s="51"/>
      <c r="D135" s="52"/>
      <c r="E135" s="51"/>
      <c r="F135" s="51"/>
      <c r="G135" s="51"/>
      <c r="H135" s="51"/>
      <c r="I135" s="52"/>
      <c r="J135" s="51"/>
    </row>
    <row r="136" spans="1:10" ht="25.5" customHeight="1" thickBot="1">
      <c r="A136" s="53" t="s">
        <v>2</v>
      </c>
      <c r="B136" s="568" t="s">
        <v>110</v>
      </c>
      <c r="C136" s="569"/>
      <c r="D136" s="569"/>
      <c r="E136" s="570"/>
      <c r="F136" s="53" t="s">
        <v>2</v>
      </c>
      <c r="G136" s="571" t="s">
        <v>111</v>
      </c>
      <c r="H136" s="571"/>
      <c r="I136" s="571"/>
      <c r="J136" s="571"/>
    </row>
    <row r="137" spans="1:10" ht="25.5" customHeight="1" thickBot="1">
      <c r="A137" s="56" t="s">
        <v>112</v>
      </c>
      <c r="B137" s="57" t="s">
        <v>4</v>
      </c>
      <c r="C137" s="58" t="s">
        <v>113</v>
      </c>
      <c r="D137" s="59" t="s">
        <v>114</v>
      </c>
      <c r="E137" s="58" t="s">
        <v>115</v>
      </c>
      <c r="F137" s="285" t="s">
        <v>112</v>
      </c>
      <c r="G137" s="332" t="s">
        <v>4</v>
      </c>
      <c r="H137" s="53" t="s">
        <v>113</v>
      </c>
      <c r="I137" s="333" t="s">
        <v>114</v>
      </c>
      <c r="J137" s="334" t="s">
        <v>116</v>
      </c>
    </row>
    <row r="138" spans="1:10" ht="25.5" customHeight="1">
      <c r="A138" s="63">
        <v>1</v>
      </c>
      <c r="B138" s="64" t="s">
        <v>123</v>
      </c>
      <c r="C138" s="65" t="s">
        <v>124</v>
      </c>
      <c r="D138" s="305">
        <v>3660832</v>
      </c>
      <c r="E138" s="67">
        <v>253259418.54</v>
      </c>
      <c r="F138" s="68">
        <v>1</v>
      </c>
      <c r="G138" s="321" t="s">
        <v>182</v>
      </c>
      <c r="H138" s="70">
        <v>38085029</v>
      </c>
      <c r="I138" s="71">
        <v>4280</v>
      </c>
      <c r="J138" s="72">
        <v>94923323.15</v>
      </c>
    </row>
    <row r="139" spans="1:10" ht="25.5" customHeight="1">
      <c r="A139" s="63">
        <v>2</v>
      </c>
      <c r="B139" s="74" t="s">
        <v>121</v>
      </c>
      <c r="C139" s="75">
        <v>94036090</v>
      </c>
      <c r="D139" s="306">
        <v>1073251.8</v>
      </c>
      <c r="E139" s="77">
        <v>18453722.77</v>
      </c>
      <c r="F139" s="78">
        <v>2</v>
      </c>
      <c r="G139" s="287" t="s">
        <v>176</v>
      </c>
      <c r="H139" s="80">
        <v>87032459</v>
      </c>
      <c r="I139" s="81">
        <v>34715</v>
      </c>
      <c r="J139" s="82">
        <v>28511509</v>
      </c>
    </row>
    <row r="140" spans="1:10" ht="25.5" customHeight="1">
      <c r="A140" s="63">
        <v>3</v>
      </c>
      <c r="B140" s="97" t="s">
        <v>133</v>
      </c>
      <c r="C140" s="109" t="s">
        <v>210</v>
      </c>
      <c r="D140" s="309">
        <v>435128</v>
      </c>
      <c r="E140" s="77">
        <v>5992853.44</v>
      </c>
      <c r="F140" s="88">
        <v>3</v>
      </c>
      <c r="G140" s="287" t="s">
        <v>243</v>
      </c>
      <c r="H140" s="80">
        <v>73129000</v>
      </c>
      <c r="I140" s="81">
        <v>416133</v>
      </c>
      <c r="J140" s="82">
        <v>13366550.91</v>
      </c>
    </row>
    <row r="141" spans="1:10" ht="25.5" customHeight="1">
      <c r="A141" s="63">
        <v>4</v>
      </c>
      <c r="B141" s="84" t="s">
        <v>129</v>
      </c>
      <c r="C141" s="85">
        <v>10063099</v>
      </c>
      <c r="D141" s="307">
        <v>221363.7</v>
      </c>
      <c r="E141" s="87">
        <v>5848969.1</v>
      </c>
      <c r="F141" s="78">
        <v>4</v>
      </c>
      <c r="G141" s="287" t="s">
        <v>138</v>
      </c>
      <c r="H141" s="93">
        <v>11071000</v>
      </c>
      <c r="I141" s="94">
        <v>723140</v>
      </c>
      <c r="J141" s="82">
        <v>12711385.82</v>
      </c>
    </row>
    <row r="142" spans="1:10" ht="25.5" customHeight="1">
      <c r="A142" s="63">
        <v>5</v>
      </c>
      <c r="B142" s="89" t="s">
        <v>131</v>
      </c>
      <c r="C142" s="90">
        <v>21011190</v>
      </c>
      <c r="D142" s="308">
        <v>38274</v>
      </c>
      <c r="E142" s="92">
        <v>3756824.73</v>
      </c>
      <c r="F142" s="88">
        <v>5</v>
      </c>
      <c r="G142" s="288" t="s">
        <v>335</v>
      </c>
      <c r="H142" s="80">
        <v>84314990</v>
      </c>
      <c r="I142" s="81">
        <v>28628</v>
      </c>
      <c r="J142" s="82">
        <v>12292543.05</v>
      </c>
    </row>
    <row r="143" spans="1:10" ht="25.5" customHeight="1">
      <c r="A143" s="63">
        <v>6</v>
      </c>
      <c r="B143" s="97" t="s">
        <v>336</v>
      </c>
      <c r="C143" s="101">
        <v>84211990</v>
      </c>
      <c r="D143" s="310">
        <v>5581.4</v>
      </c>
      <c r="E143" s="103">
        <v>2575151.97</v>
      </c>
      <c r="F143" s="78">
        <v>6</v>
      </c>
      <c r="G143" s="287" t="s">
        <v>337</v>
      </c>
      <c r="H143" s="80">
        <v>85023939</v>
      </c>
      <c r="I143" s="81">
        <v>22824</v>
      </c>
      <c r="J143" s="82">
        <v>7616871.89</v>
      </c>
    </row>
    <row r="144" spans="1:10" ht="25.5" customHeight="1">
      <c r="A144" s="63">
        <v>7</v>
      </c>
      <c r="B144" s="104" t="s">
        <v>338</v>
      </c>
      <c r="C144" s="105">
        <v>84597010</v>
      </c>
      <c r="D144" s="309">
        <v>9000</v>
      </c>
      <c r="E144" s="77">
        <v>2363894.17</v>
      </c>
      <c r="F144" s="88">
        <v>7</v>
      </c>
      <c r="G144" s="287" t="s">
        <v>339</v>
      </c>
      <c r="H144" s="80">
        <v>85030090</v>
      </c>
      <c r="I144" s="81">
        <v>58278</v>
      </c>
      <c r="J144" s="82">
        <v>7079497.65</v>
      </c>
    </row>
    <row r="145" spans="1:10" ht="25.5" customHeight="1">
      <c r="A145" s="63">
        <v>8</v>
      </c>
      <c r="B145" s="106" t="s">
        <v>212</v>
      </c>
      <c r="C145" s="101" t="s">
        <v>530</v>
      </c>
      <c r="D145" s="310">
        <v>9117.3</v>
      </c>
      <c r="E145" s="77">
        <v>1987333.83</v>
      </c>
      <c r="F145" s="78">
        <v>8</v>
      </c>
      <c r="G145" s="287" t="s">
        <v>340</v>
      </c>
      <c r="H145" s="80">
        <v>73269099</v>
      </c>
      <c r="I145" s="81">
        <v>15789.62</v>
      </c>
      <c r="J145" s="82">
        <v>5763452.57</v>
      </c>
    </row>
    <row r="146" spans="1:10" ht="25.5" customHeight="1">
      <c r="A146" s="63">
        <v>9</v>
      </c>
      <c r="B146" s="108" t="s">
        <v>183</v>
      </c>
      <c r="C146" s="109" t="s">
        <v>184</v>
      </c>
      <c r="D146" s="309">
        <v>7707.44</v>
      </c>
      <c r="E146" s="110">
        <v>1871037.67</v>
      </c>
      <c r="F146" s="88">
        <v>9</v>
      </c>
      <c r="G146" s="287" t="s">
        <v>341</v>
      </c>
      <c r="H146" s="80">
        <v>24022090</v>
      </c>
      <c r="I146" s="81">
        <v>5440</v>
      </c>
      <c r="J146" s="82">
        <v>4853538.15</v>
      </c>
    </row>
    <row r="147" spans="1:10" ht="25.5" customHeight="1">
      <c r="A147" s="63">
        <v>10</v>
      </c>
      <c r="B147" s="108" t="s">
        <v>342</v>
      </c>
      <c r="C147" s="109" t="s">
        <v>343</v>
      </c>
      <c r="D147" s="309">
        <v>24252</v>
      </c>
      <c r="E147" s="110">
        <v>367172.64</v>
      </c>
      <c r="F147" s="78">
        <v>10</v>
      </c>
      <c r="G147" s="287" t="s">
        <v>344</v>
      </c>
      <c r="H147" s="80">
        <v>85043429</v>
      </c>
      <c r="I147" s="81">
        <v>46390</v>
      </c>
      <c r="J147" s="82">
        <v>4560276.99</v>
      </c>
    </row>
    <row r="148" spans="1:10" ht="25.5" customHeight="1" thickBot="1">
      <c r="A148" s="112"/>
      <c r="B148" s="113"/>
      <c r="C148" s="114"/>
      <c r="D148" s="115"/>
      <c r="E148" s="116"/>
      <c r="F148" s="117"/>
      <c r="G148" s="290"/>
      <c r="H148" s="118"/>
      <c r="I148" s="119"/>
      <c r="J148" s="120"/>
    </row>
    <row r="149" spans="1:10" ht="25.5" customHeight="1" thickBot="1">
      <c r="A149" s="560" t="s">
        <v>139</v>
      </c>
      <c r="B149" s="561"/>
      <c r="C149" s="562"/>
      <c r="D149" s="121">
        <v>5484507.640000001</v>
      </c>
      <c r="E149" s="122">
        <v>296476378.8600001</v>
      </c>
      <c r="F149" s="560" t="s">
        <v>140</v>
      </c>
      <c r="G149" s="561"/>
      <c r="H149" s="561"/>
      <c r="I149" s="123">
        <v>1355617.62</v>
      </c>
      <c r="J149" s="124">
        <v>191678949.18</v>
      </c>
    </row>
    <row r="150" spans="1:10" ht="25.5" customHeight="1" thickBot="1">
      <c r="A150" s="126">
        <v>11</v>
      </c>
      <c r="B150" s="127" t="s">
        <v>106</v>
      </c>
      <c r="C150" s="126"/>
      <c r="D150" s="128" t="s">
        <v>39</v>
      </c>
      <c r="E150" s="129" t="s">
        <v>39</v>
      </c>
      <c r="F150" s="130">
        <v>11</v>
      </c>
      <c r="G150" s="131" t="s">
        <v>106</v>
      </c>
      <c r="H150" s="132"/>
      <c r="I150" s="133">
        <v>758575.04</v>
      </c>
      <c r="J150" s="134">
        <v>53696051.859999985</v>
      </c>
    </row>
    <row r="151" spans="1:10" ht="25.5" customHeight="1" thickBot="1">
      <c r="A151" s="136"/>
      <c r="B151" s="136" t="s">
        <v>41</v>
      </c>
      <c r="C151" s="136"/>
      <c r="D151" s="137">
        <v>5550857.64</v>
      </c>
      <c r="E151" s="122">
        <v>297353150.44</v>
      </c>
      <c r="F151" s="138"/>
      <c r="G151" s="136" t="s">
        <v>41</v>
      </c>
      <c r="H151" s="155"/>
      <c r="I151" s="140">
        <v>2114192.66</v>
      </c>
      <c r="J151" s="141">
        <v>245375001.04</v>
      </c>
    </row>
    <row r="152" spans="1:10" ht="25.5" customHeight="1">
      <c r="A152" s="142"/>
      <c r="B152" s="142"/>
      <c r="C152" s="142"/>
      <c r="D152" s="143"/>
      <c r="E152" s="144"/>
      <c r="F152" s="145"/>
      <c r="G152" s="142"/>
      <c r="H152" s="142"/>
      <c r="I152" s="143"/>
      <c r="J152" s="146"/>
    </row>
    <row r="153" spans="1:10" ht="25.5" customHeight="1">
      <c r="A153" s="563" t="s">
        <v>345</v>
      </c>
      <c r="B153" s="563"/>
      <c r="C153" s="563"/>
      <c r="D153" s="563"/>
      <c r="E153" s="563"/>
      <c r="F153" s="135"/>
      <c r="G153" s="563" t="s">
        <v>346</v>
      </c>
      <c r="H153" s="563"/>
      <c r="I153" s="563"/>
      <c r="J153" s="563"/>
    </row>
    <row r="154" spans="1:10" ht="25.5" customHeight="1">
      <c r="A154"/>
      <c r="B154"/>
      <c r="C154"/>
      <c r="D154"/>
      <c r="E154"/>
      <c r="F154"/>
      <c r="G154"/>
      <c r="H154"/>
      <c r="I154"/>
      <c r="J154"/>
    </row>
    <row r="155" spans="1:10" ht="25.5" customHeight="1">
      <c r="A155"/>
      <c r="B155"/>
      <c r="C155"/>
      <c r="D155"/>
      <c r="E155"/>
      <c r="F155"/>
      <c r="G155"/>
      <c r="H155"/>
      <c r="I155"/>
      <c r="J155"/>
    </row>
    <row r="156" spans="1:10" ht="25.5" customHeight="1">
      <c r="A156"/>
      <c r="B156"/>
      <c r="C156"/>
      <c r="D156"/>
      <c r="E156"/>
      <c r="F156"/>
      <c r="G156" s="152"/>
      <c r="H156"/>
      <c r="I156"/>
      <c r="J156"/>
    </row>
    <row r="158" spans="1:10" ht="25.5" customHeight="1">
      <c r="A158" s="566" t="s">
        <v>107</v>
      </c>
      <c r="B158" s="566"/>
      <c r="C158" s="566"/>
      <c r="D158" s="566"/>
      <c r="E158" s="566"/>
      <c r="F158" s="566"/>
      <c r="G158" s="566"/>
      <c r="H158" s="566"/>
      <c r="I158" s="566"/>
      <c r="J158" s="566"/>
    </row>
    <row r="159" spans="1:10" ht="25.5" customHeight="1">
      <c r="A159" s="567" t="s">
        <v>108</v>
      </c>
      <c r="B159" s="567"/>
      <c r="C159" s="567"/>
      <c r="D159" s="567"/>
      <c r="E159" s="567"/>
      <c r="F159" s="567"/>
      <c r="G159" s="567"/>
      <c r="H159" s="567"/>
      <c r="I159" s="567"/>
      <c r="J159" s="567"/>
    </row>
    <row r="160" spans="1:10" ht="25.5" customHeight="1">
      <c r="A160" s="566" t="s">
        <v>367</v>
      </c>
      <c r="B160" s="566"/>
      <c r="C160" s="566"/>
      <c r="D160" s="566"/>
      <c r="E160" s="566"/>
      <c r="F160" s="566"/>
      <c r="G160" s="566"/>
      <c r="H160" s="566"/>
      <c r="I160" s="566"/>
      <c r="J160" s="566"/>
    </row>
    <row r="161" spans="1:10" ht="25.5" customHeight="1" thickBot="1">
      <c r="A161" s="51"/>
      <c r="B161" s="51"/>
      <c r="C161" s="51"/>
      <c r="D161" s="52"/>
      <c r="E161" s="51"/>
      <c r="F161" s="51"/>
      <c r="G161" s="51"/>
      <c r="H161" s="51"/>
      <c r="I161" s="52"/>
      <c r="J161" s="51"/>
    </row>
    <row r="162" spans="1:10" ht="25.5" customHeight="1" thickBot="1">
      <c r="A162" s="53" t="s">
        <v>2</v>
      </c>
      <c r="B162" s="568" t="s">
        <v>110</v>
      </c>
      <c r="C162" s="569"/>
      <c r="D162" s="569"/>
      <c r="E162" s="570"/>
      <c r="F162" s="53" t="s">
        <v>2</v>
      </c>
      <c r="G162" s="571" t="s">
        <v>111</v>
      </c>
      <c r="H162" s="571"/>
      <c r="I162" s="571"/>
      <c r="J162" s="571"/>
    </row>
    <row r="163" spans="1:10" ht="25.5" customHeight="1" thickBot="1">
      <c r="A163" s="56" t="s">
        <v>112</v>
      </c>
      <c r="B163" s="57" t="s">
        <v>4</v>
      </c>
      <c r="C163" s="58" t="s">
        <v>113</v>
      </c>
      <c r="D163" s="59" t="s">
        <v>114</v>
      </c>
      <c r="E163" s="58" t="s">
        <v>115</v>
      </c>
      <c r="F163" s="285" t="s">
        <v>112</v>
      </c>
      <c r="G163" s="332" t="s">
        <v>4</v>
      </c>
      <c r="H163" s="53" t="s">
        <v>113</v>
      </c>
      <c r="I163" s="333" t="s">
        <v>114</v>
      </c>
      <c r="J163" s="334" t="s">
        <v>116</v>
      </c>
    </row>
    <row r="164" spans="1:10" ht="25.5" customHeight="1">
      <c r="A164" s="63">
        <v>1</v>
      </c>
      <c r="B164" s="64" t="s">
        <v>123</v>
      </c>
      <c r="C164" s="65" t="s">
        <v>124</v>
      </c>
      <c r="D164" s="305">
        <v>4178245</v>
      </c>
      <c r="E164" s="67">
        <v>300938812.19</v>
      </c>
      <c r="F164" s="68">
        <v>1</v>
      </c>
      <c r="G164" s="321" t="s">
        <v>176</v>
      </c>
      <c r="H164" s="70">
        <v>87032451</v>
      </c>
      <c r="I164" s="71">
        <v>28855</v>
      </c>
      <c r="J164" s="72">
        <v>43379367.39</v>
      </c>
    </row>
    <row r="165" spans="1:10" ht="25.5" customHeight="1">
      <c r="A165" s="63">
        <v>2</v>
      </c>
      <c r="B165" s="74" t="s">
        <v>117</v>
      </c>
      <c r="C165" s="75">
        <v>44072999</v>
      </c>
      <c r="D165" s="306">
        <v>24516870.6</v>
      </c>
      <c r="E165" s="77">
        <v>59398381.51</v>
      </c>
      <c r="F165" s="78">
        <v>2</v>
      </c>
      <c r="G165" s="287" t="s">
        <v>125</v>
      </c>
      <c r="H165" s="80">
        <v>22087000</v>
      </c>
      <c r="I165" s="81">
        <v>83268.4</v>
      </c>
      <c r="J165" s="82">
        <v>22680550.44</v>
      </c>
    </row>
    <row r="166" spans="1:10" ht="25.5" customHeight="1">
      <c r="A166" s="63">
        <v>3</v>
      </c>
      <c r="B166" s="97" t="s">
        <v>121</v>
      </c>
      <c r="C166" s="109" t="s">
        <v>368</v>
      </c>
      <c r="D166" s="309">
        <v>44509605.2</v>
      </c>
      <c r="E166" s="77">
        <v>20837385.68</v>
      </c>
      <c r="F166" s="88">
        <v>3</v>
      </c>
      <c r="G166" s="287" t="s">
        <v>369</v>
      </c>
      <c r="H166" s="80">
        <v>86050000</v>
      </c>
      <c r="I166" s="81">
        <v>214788</v>
      </c>
      <c r="J166" s="82">
        <v>17309554.96</v>
      </c>
    </row>
    <row r="167" spans="1:10" ht="25.5" customHeight="1">
      <c r="A167" s="63">
        <v>4</v>
      </c>
      <c r="B167" s="84" t="s">
        <v>131</v>
      </c>
      <c r="C167" s="85">
        <v>21011190</v>
      </c>
      <c r="D167" s="307">
        <v>35479</v>
      </c>
      <c r="E167" s="87">
        <v>4150565.27</v>
      </c>
      <c r="F167" s="78">
        <v>4</v>
      </c>
      <c r="G167" s="287" t="s">
        <v>370</v>
      </c>
      <c r="H167" s="93">
        <v>84304100</v>
      </c>
      <c r="I167" s="94">
        <v>22266</v>
      </c>
      <c r="J167" s="82">
        <v>15737297.47</v>
      </c>
    </row>
    <row r="168" spans="1:10" ht="25.5" customHeight="1">
      <c r="A168" s="63">
        <v>5</v>
      </c>
      <c r="B168" s="89" t="s">
        <v>129</v>
      </c>
      <c r="C168" s="90">
        <v>10063099</v>
      </c>
      <c r="D168" s="308">
        <v>132151.9</v>
      </c>
      <c r="E168" s="92">
        <v>3646236.8</v>
      </c>
      <c r="F168" s="88">
        <v>5</v>
      </c>
      <c r="G168" s="288" t="s">
        <v>335</v>
      </c>
      <c r="H168" s="80">
        <v>84314300</v>
      </c>
      <c r="I168" s="81">
        <v>94369</v>
      </c>
      <c r="J168" s="82">
        <v>11822844.54</v>
      </c>
    </row>
    <row r="169" spans="1:10" ht="25.5" customHeight="1">
      <c r="A169" s="63">
        <v>6</v>
      </c>
      <c r="B169" s="97" t="s">
        <v>133</v>
      </c>
      <c r="C169" s="101">
        <v>11081400</v>
      </c>
      <c r="D169" s="310">
        <v>170000</v>
      </c>
      <c r="E169" s="103">
        <v>2665141.05</v>
      </c>
      <c r="F169" s="78">
        <v>6</v>
      </c>
      <c r="G169" s="287" t="s">
        <v>371</v>
      </c>
      <c r="H169" s="80">
        <v>87043298</v>
      </c>
      <c r="I169" s="81">
        <v>81600</v>
      </c>
      <c r="J169" s="82">
        <v>11003343</v>
      </c>
    </row>
    <row r="170" spans="1:10" ht="25.5" customHeight="1">
      <c r="A170" s="63">
        <v>7</v>
      </c>
      <c r="B170" s="104" t="s">
        <v>212</v>
      </c>
      <c r="C170" s="590" t="s">
        <v>526</v>
      </c>
      <c r="D170" s="309">
        <v>148239.5</v>
      </c>
      <c r="E170" s="77">
        <v>734964.25</v>
      </c>
      <c r="F170" s="88">
        <v>7</v>
      </c>
      <c r="G170" s="287" t="s">
        <v>372</v>
      </c>
      <c r="H170" s="80">
        <v>73065090</v>
      </c>
      <c r="I170" s="81">
        <v>51120</v>
      </c>
      <c r="J170" s="82">
        <v>9151452.78</v>
      </c>
    </row>
    <row r="171" spans="1:10" ht="25.5" customHeight="1">
      <c r="A171" s="63">
        <v>8</v>
      </c>
      <c r="B171" s="106" t="s">
        <v>26</v>
      </c>
      <c r="C171" s="101">
        <v>62105090</v>
      </c>
      <c r="D171" s="310">
        <v>83720</v>
      </c>
      <c r="E171" s="77">
        <v>698719.05</v>
      </c>
      <c r="F171" s="78">
        <v>8</v>
      </c>
      <c r="G171" s="287" t="s">
        <v>373</v>
      </c>
      <c r="H171" s="80">
        <v>84749010</v>
      </c>
      <c r="I171" s="81">
        <v>88000</v>
      </c>
      <c r="J171" s="82">
        <v>8868366</v>
      </c>
    </row>
    <row r="172" spans="1:10" ht="25.5" customHeight="1">
      <c r="A172" s="63">
        <v>9</v>
      </c>
      <c r="B172" s="108" t="s">
        <v>374</v>
      </c>
      <c r="C172" s="109" t="s">
        <v>136</v>
      </c>
      <c r="D172" s="309">
        <v>57641</v>
      </c>
      <c r="E172" s="110">
        <v>654981.56</v>
      </c>
      <c r="F172" s="88">
        <v>9</v>
      </c>
      <c r="G172" s="287" t="s">
        <v>375</v>
      </c>
      <c r="H172" s="80">
        <v>11071000</v>
      </c>
      <c r="I172" s="81">
        <v>505320</v>
      </c>
      <c r="J172" s="82">
        <v>8614174.98</v>
      </c>
    </row>
    <row r="173" spans="1:10" ht="25.5" customHeight="1">
      <c r="A173" s="63">
        <v>10</v>
      </c>
      <c r="B173" s="108" t="s">
        <v>376</v>
      </c>
      <c r="C173" s="98" t="s">
        <v>529</v>
      </c>
      <c r="D173" s="309">
        <v>3675</v>
      </c>
      <c r="E173" s="110">
        <v>222398.91</v>
      </c>
      <c r="F173" s="78">
        <v>10</v>
      </c>
      <c r="G173" s="287" t="s">
        <v>377</v>
      </c>
      <c r="H173" s="80">
        <v>73042300</v>
      </c>
      <c r="I173" s="81">
        <v>20124</v>
      </c>
      <c r="J173" s="82">
        <v>8858380.88</v>
      </c>
    </row>
    <row r="174" spans="1:10" ht="25.5" customHeight="1" thickBot="1">
      <c r="A174" s="112"/>
      <c r="B174" s="113"/>
      <c r="C174" s="365"/>
      <c r="D174" s="366"/>
      <c r="E174" s="116"/>
      <c r="F174" s="117"/>
      <c r="G174" s="290"/>
      <c r="H174" s="118"/>
      <c r="I174" s="119"/>
      <c r="J174" s="120"/>
    </row>
    <row r="175" spans="1:10" ht="25.5" customHeight="1" thickBot="1">
      <c r="A175" s="560" t="s">
        <v>139</v>
      </c>
      <c r="B175" s="561"/>
      <c r="C175" s="562"/>
      <c r="D175" s="121">
        <f>D164+D165+D167+D168+D166+D169+D170+D171+D172+D173</f>
        <v>73835627.2</v>
      </c>
      <c r="E175" s="122">
        <f>E164+E165+E166+E167+E168+E169+E170+E171+E172+E173</f>
        <v>393947586.27000004</v>
      </c>
      <c r="F175" s="560" t="s">
        <v>140</v>
      </c>
      <c r="G175" s="561"/>
      <c r="H175" s="561"/>
      <c r="I175" s="123">
        <f>SUM(I164:I174)</f>
        <v>1189710.4</v>
      </c>
      <c r="J175" s="124">
        <f>J164+J165+J166+J167+J168+J169+J170+J171+J172+J173</f>
        <v>157425332.43999997</v>
      </c>
    </row>
    <row r="176" spans="1:10" ht="25.5" customHeight="1" thickBot="1">
      <c r="A176" s="126">
        <v>11</v>
      </c>
      <c r="B176" s="127" t="s">
        <v>106</v>
      </c>
      <c r="C176" s="126"/>
      <c r="D176" s="128">
        <f>D177-D175</f>
        <v>4120.29999999702</v>
      </c>
      <c r="E176" s="129">
        <f>E177-E175</f>
        <v>36458.82999998331</v>
      </c>
      <c r="F176" s="130">
        <v>11</v>
      </c>
      <c r="G176" s="131" t="s">
        <v>106</v>
      </c>
      <c r="H176" s="132"/>
      <c r="I176" s="133">
        <f>I177-I175</f>
        <v>6619079.82</v>
      </c>
      <c r="J176" s="134">
        <f>J177-J175</f>
        <v>71629500.21000004</v>
      </c>
    </row>
    <row r="177" spans="1:10" ht="25.5" customHeight="1" thickBot="1">
      <c r="A177" s="136"/>
      <c r="B177" s="136" t="s">
        <v>41</v>
      </c>
      <c r="C177" s="136"/>
      <c r="D177" s="137">
        <v>73839747.5</v>
      </c>
      <c r="E177" s="122">
        <v>393984045.1</v>
      </c>
      <c r="F177" s="138"/>
      <c r="G177" s="136" t="s">
        <v>41</v>
      </c>
      <c r="H177" s="155"/>
      <c r="I177" s="140">
        <v>7808790.22</v>
      </c>
      <c r="J177" s="141">
        <v>229054832.65</v>
      </c>
    </row>
    <row r="178" spans="1:10" ht="25.5" customHeight="1">
      <c r="A178" s="142"/>
      <c r="B178" s="142"/>
      <c r="C178" s="142"/>
      <c r="D178" s="143"/>
      <c r="E178" s="144"/>
      <c r="F178" s="145"/>
      <c r="G178" s="142"/>
      <c r="H178" s="142"/>
      <c r="I178" s="143"/>
      <c r="J178" s="146"/>
    </row>
    <row r="179" spans="1:10" ht="25.5" customHeight="1">
      <c r="A179" s="563" t="s">
        <v>378</v>
      </c>
      <c r="B179" s="563"/>
      <c r="C179" s="563"/>
      <c r="D179" s="563"/>
      <c r="E179" s="563"/>
      <c r="F179" s="135"/>
      <c r="G179" s="563" t="s">
        <v>379</v>
      </c>
      <c r="H179" s="563"/>
      <c r="I179" s="563"/>
      <c r="J179" s="563"/>
    </row>
    <row r="182" ht="25.5" customHeight="1">
      <c r="G182" s="152"/>
    </row>
    <row r="184" spans="1:10" ht="25.5" customHeight="1">
      <c r="A184" s="566" t="s">
        <v>107</v>
      </c>
      <c r="B184" s="566"/>
      <c r="C184" s="566"/>
      <c r="D184" s="566"/>
      <c r="E184" s="566"/>
      <c r="F184" s="566"/>
      <c r="G184" s="566"/>
      <c r="H184" s="566"/>
      <c r="I184" s="566"/>
      <c r="J184" s="566"/>
    </row>
    <row r="185" spans="1:10" ht="25.5" customHeight="1">
      <c r="A185" s="567" t="s">
        <v>108</v>
      </c>
      <c r="B185" s="567"/>
      <c r="C185" s="567"/>
      <c r="D185" s="567"/>
      <c r="E185" s="567"/>
      <c r="F185" s="567"/>
      <c r="G185" s="567"/>
      <c r="H185" s="567"/>
      <c r="I185" s="567"/>
      <c r="J185" s="567"/>
    </row>
    <row r="186" spans="1:10" ht="25.5" customHeight="1">
      <c r="A186" s="566" t="s">
        <v>394</v>
      </c>
      <c r="B186" s="566"/>
      <c r="C186" s="566"/>
      <c r="D186" s="566"/>
      <c r="E186" s="566"/>
      <c r="F186" s="566"/>
      <c r="G186" s="566"/>
      <c r="H186" s="566"/>
      <c r="I186" s="566"/>
      <c r="J186" s="566"/>
    </row>
    <row r="187" spans="1:10" ht="25.5" customHeight="1" thickBot="1">
      <c r="A187" s="51"/>
      <c r="B187" s="51"/>
      <c r="C187" s="51"/>
      <c r="D187" s="52"/>
      <c r="E187" s="51"/>
      <c r="F187" s="51"/>
      <c r="G187" s="51"/>
      <c r="H187" s="51"/>
      <c r="I187" s="52"/>
      <c r="J187" s="51"/>
    </row>
    <row r="188" spans="1:10" ht="25.5" customHeight="1" thickBot="1">
      <c r="A188" s="53" t="s">
        <v>2</v>
      </c>
      <c r="B188" s="568" t="s">
        <v>110</v>
      </c>
      <c r="C188" s="569"/>
      <c r="D188" s="569"/>
      <c r="E188" s="570"/>
      <c r="F188" s="53" t="s">
        <v>2</v>
      </c>
      <c r="G188" s="571" t="s">
        <v>111</v>
      </c>
      <c r="H188" s="571"/>
      <c r="I188" s="571"/>
      <c r="J188" s="571"/>
    </row>
    <row r="189" spans="1:10" ht="25.5" customHeight="1" thickBot="1">
      <c r="A189" s="56" t="s">
        <v>112</v>
      </c>
      <c r="B189" s="57" t="s">
        <v>4</v>
      </c>
      <c r="C189" s="58" t="s">
        <v>113</v>
      </c>
      <c r="D189" s="59" t="s">
        <v>114</v>
      </c>
      <c r="E189" s="58" t="s">
        <v>115</v>
      </c>
      <c r="F189" s="285" t="s">
        <v>112</v>
      </c>
      <c r="G189" s="332" t="s">
        <v>4</v>
      </c>
      <c r="H189" s="53" t="s">
        <v>113</v>
      </c>
      <c r="I189" s="333" t="s">
        <v>114</v>
      </c>
      <c r="J189" s="334" t="s">
        <v>116</v>
      </c>
    </row>
    <row r="190" spans="1:10" ht="25.5" customHeight="1">
      <c r="A190" s="63">
        <v>1</v>
      </c>
      <c r="B190" s="64" t="s">
        <v>123</v>
      </c>
      <c r="C190" s="65" t="s">
        <v>124</v>
      </c>
      <c r="D190" s="305">
        <v>2784367.2</v>
      </c>
      <c r="E190" s="67">
        <v>225181626.95</v>
      </c>
      <c r="F190" s="68">
        <v>1</v>
      </c>
      <c r="G190" s="321" t="s">
        <v>176</v>
      </c>
      <c r="H190" s="70">
        <v>87033353</v>
      </c>
      <c r="I190" s="71">
        <v>35695</v>
      </c>
      <c r="J190" s="72">
        <v>46259400.48</v>
      </c>
    </row>
    <row r="191" spans="1:10" ht="25.5" customHeight="1">
      <c r="A191" s="63">
        <v>2</v>
      </c>
      <c r="B191" s="74" t="s">
        <v>117</v>
      </c>
      <c r="C191" s="75">
        <v>44072999</v>
      </c>
      <c r="D191" s="306">
        <v>2195276.2</v>
      </c>
      <c r="E191" s="77">
        <v>44665577.66</v>
      </c>
      <c r="F191" s="78">
        <v>2</v>
      </c>
      <c r="G191" s="287" t="s">
        <v>395</v>
      </c>
      <c r="H191" s="80">
        <v>84264900</v>
      </c>
      <c r="I191" s="81">
        <v>203990</v>
      </c>
      <c r="J191" s="82">
        <v>32535299.35</v>
      </c>
    </row>
    <row r="192" spans="1:10" ht="25.5" customHeight="1">
      <c r="A192" s="63">
        <v>3</v>
      </c>
      <c r="B192" s="97" t="s">
        <v>121</v>
      </c>
      <c r="C192" s="109" t="s">
        <v>368</v>
      </c>
      <c r="D192" s="309">
        <v>1114432.2</v>
      </c>
      <c r="E192" s="77">
        <v>16217020.09</v>
      </c>
      <c r="F192" s="88">
        <v>3</v>
      </c>
      <c r="G192" s="287" t="s">
        <v>339</v>
      </c>
      <c r="H192" s="80">
        <v>85030090</v>
      </c>
      <c r="I192" s="81">
        <v>177459</v>
      </c>
      <c r="J192" s="82">
        <v>31168258.75</v>
      </c>
    </row>
    <row r="193" spans="1:10" ht="25.5" customHeight="1">
      <c r="A193" s="63">
        <v>4</v>
      </c>
      <c r="B193" s="84" t="s">
        <v>129</v>
      </c>
      <c r="C193" s="85">
        <v>10063099</v>
      </c>
      <c r="D193" s="307">
        <v>258362.1</v>
      </c>
      <c r="E193" s="87">
        <v>7522536.37</v>
      </c>
      <c r="F193" s="78">
        <v>4</v>
      </c>
      <c r="G193" s="287" t="s">
        <v>396</v>
      </c>
      <c r="H193" s="93">
        <v>90181900</v>
      </c>
      <c r="I193" s="94">
        <v>14611.6</v>
      </c>
      <c r="J193" s="82">
        <v>25798282.05</v>
      </c>
    </row>
    <row r="194" spans="1:10" ht="25.5" customHeight="1">
      <c r="A194" s="63">
        <v>5</v>
      </c>
      <c r="B194" s="89" t="s">
        <v>174</v>
      </c>
      <c r="C194" s="90">
        <v>40012190</v>
      </c>
      <c r="D194" s="308">
        <v>102000</v>
      </c>
      <c r="E194" s="92">
        <v>5475025.7</v>
      </c>
      <c r="F194" s="88">
        <v>5</v>
      </c>
      <c r="G194" s="288" t="s">
        <v>279</v>
      </c>
      <c r="H194" s="80">
        <v>84295200</v>
      </c>
      <c r="I194" s="81">
        <v>38200</v>
      </c>
      <c r="J194" s="82">
        <v>18205087.2</v>
      </c>
    </row>
    <row r="195" spans="1:10" ht="25.5" customHeight="1">
      <c r="A195" s="63">
        <v>6</v>
      </c>
      <c r="B195" s="97" t="s">
        <v>280</v>
      </c>
      <c r="C195" s="101">
        <v>11081400</v>
      </c>
      <c r="D195" s="310">
        <v>51870</v>
      </c>
      <c r="E195" s="103">
        <v>1013002.84</v>
      </c>
      <c r="F195" s="78">
        <v>6</v>
      </c>
      <c r="G195" s="287" t="s">
        <v>180</v>
      </c>
      <c r="H195" s="80">
        <v>85442039</v>
      </c>
      <c r="I195" s="81">
        <v>173745</v>
      </c>
      <c r="J195" s="82">
        <v>14090848.2</v>
      </c>
    </row>
    <row r="196" spans="1:10" ht="25.5" customHeight="1">
      <c r="A196" s="63">
        <v>7</v>
      </c>
      <c r="B196" s="104" t="s">
        <v>397</v>
      </c>
      <c r="C196" s="105">
        <v>90248010</v>
      </c>
      <c r="D196" s="309">
        <v>500</v>
      </c>
      <c r="E196" s="77">
        <v>483930.05</v>
      </c>
      <c r="F196" s="88">
        <v>7</v>
      </c>
      <c r="G196" s="287" t="s">
        <v>398</v>
      </c>
      <c r="H196" s="80">
        <v>87088092</v>
      </c>
      <c r="I196" s="81">
        <v>16448</v>
      </c>
      <c r="J196" s="82">
        <v>13030106.17</v>
      </c>
    </row>
    <row r="197" spans="1:10" ht="25.5" customHeight="1">
      <c r="A197" s="63">
        <v>8</v>
      </c>
      <c r="B197" s="106" t="s">
        <v>131</v>
      </c>
      <c r="C197" s="101">
        <v>21011190</v>
      </c>
      <c r="D197" s="310">
        <v>1134</v>
      </c>
      <c r="E197" s="77">
        <v>7872.89</v>
      </c>
      <c r="F197" s="78">
        <v>8</v>
      </c>
      <c r="G197" s="287" t="s">
        <v>399</v>
      </c>
      <c r="H197" s="80">
        <v>73129000</v>
      </c>
      <c r="I197" s="81">
        <v>504233</v>
      </c>
      <c r="J197" s="82">
        <v>12764153.56</v>
      </c>
    </row>
    <row r="198" spans="1:10" ht="25.5" customHeight="1">
      <c r="A198" s="63"/>
      <c r="B198" s="108"/>
      <c r="C198" s="109"/>
      <c r="D198" s="309"/>
      <c r="E198" s="110"/>
      <c r="F198" s="88">
        <v>9</v>
      </c>
      <c r="G198" s="287" t="s">
        <v>400</v>
      </c>
      <c r="H198" s="80">
        <v>84304100</v>
      </c>
      <c r="I198" s="81">
        <v>18890</v>
      </c>
      <c r="J198" s="82">
        <v>10655310.758</v>
      </c>
    </row>
    <row r="199" spans="1:10" ht="25.5" customHeight="1">
      <c r="A199" s="63"/>
      <c r="B199" s="108"/>
      <c r="C199" s="109"/>
      <c r="D199" s="309"/>
      <c r="E199" s="110"/>
      <c r="F199" s="78">
        <v>10</v>
      </c>
      <c r="G199" s="287" t="s">
        <v>377</v>
      </c>
      <c r="H199" s="80">
        <v>73042300</v>
      </c>
      <c r="I199" s="81">
        <v>20124</v>
      </c>
      <c r="J199" s="82">
        <v>8774640.27</v>
      </c>
    </row>
    <row r="200" spans="1:10" ht="25.5" customHeight="1" thickBot="1">
      <c r="A200" s="112"/>
      <c r="B200" s="113"/>
      <c r="C200" s="114"/>
      <c r="D200" s="115"/>
      <c r="E200" s="116"/>
      <c r="F200" s="117"/>
      <c r="G200" s="290"/>
      <c r="H200" s="118"/>
      <c r="I200" s="119"/>
      <c r="J200" s="120"/>
    </row>
    <row r="201" spans="1:10" ht="25.5" customHeight="1" thickBot="1">
      <c r="A201" s="560" t="s">
        <v>139</v>
      </c>
      <c r="B201" s="561"/>
      <c r="C201" s="562"/>
      <c r="D201" s="121">
        <f>D190+D191+D193+D194+D192+D195+D196+D197+D198+D199</f>
        <v>6507941.7</v>
      </c>
      <c r="E201" s="122">
        <f>E190+E191+E192+E193+E194+E195+E196+E197+E198+E199</f>
        <v>300566592.54999995</v>
      </c>
      <c r="F201" s="560" t="s">
        <v>140</v>
      </c>
      <c r="G201" s="561"/>
      <c r="H201" s="561"/>
      <c r="I201" s="123">
        <f>SUM(I190:I200)</f>
        <v>1203395.6</v>
      </c>
      <c r="J201" s="124">
        <f>J190+J191+J192+J193+J194+J195+J196+J197+J198+J199</f>
        <v>213281386.78799996</v>
      </c>
    </row>
    <row r="202" spans="1:10" ht="25.5" customHeight="1" thickBot="1">
      <c r="A202" s="126">
        <v>11</v>
      </c>
      <c r="B202" s="127" t="s">
        <v>106</v>
      </c>
      <c r="C202" s="126"/>
      <c r="D202" s="128" t="s">
        <v>39</v>
      </c>
      <c r="E202" s="129" t="s">
        <v>39</v>
      </c>
      <c r="F202" s="130">
        <v>11</v>
      </c>
      <c r="G202" s="131" t="s">
        <v>106</v>
      </c>
      <c r="H202" s="132"/>
      <c r="I202" s="133">
        <f>I203-I201</f>
        <v>1112348.6</v>
      </c>
      <c r="J202" s="134">
        <f>J203-J201</f>
        <v>60578417.650000066</v>
      </c>
    </row>
    <row r="203" spans="1:10" ht="25.5" customHeight="1" thickBot="1">
      <c r="A203" s="136"/>
      <c r="B203" s="136" t="s">
        <v>41</v>
      </c>
      <c r="C203" s="136"/>
      <c r="D203" s="137">
        <v>6507941.7</v>
      </c>
      <c r="E203" s="122">
        <v>300566592.55</v>
      </c>
      <c r="F203" s="138"/>
      <c r="G203" s="136" t="s">
        <v>41</v>
      </c>
      <c r="H203" s="155"/>
      <c r="I203" s="140">
        <v>2315744.2</v>
      </c>
      <c r="J203" s="141">
        <v>273859804.438</v>
      </c>
    </row>
    <row r="204" spans="1:10" ht="25.5" customHeight="1">
      <c r="A204" s="142"/>
      <c r="B204" s="142"/>
      <c r="C204" s="142"/>
      <c r="D204" s="143"/>
      <c r="E204" s="144"/>
      <c r="F204" s="145"/>
      <c r="G204" s="142"/>
      <c r="H204" s="142"/>
      <c r="I204" s="143"/>
      <c r="J204" s="146"/>
    </row>
    <row r="205" spans="1:10" ht="25.5" customHeight="1">
      <c r="A205" s="563" t="s">
        <v>286</v>
      </c>
      <c r="B205" s="563"/>
      <c r="C205" s="563"/>
      <c r="D205" s="563"/>
      <c r="E205" s="563"/>
      <c r="F205" s="135"/>
      <c r="G205" s="563" t="s">
        <v>401</v>
      </c>
      <c r="H205" s="563"/>
      <c r="I205" s="563"/>
      <c r="J205" s="563"/>
    </row>
    <row r="209" spans="1:10" ht="25.5" customHeight="1">
      <c r="A209" s="566" t="s">
        <v>107</v>
      </c>
      <c r="B209" s="566"/>
      <c r="C209" s="566"/>
      <c r="D209" s="566"/>
      <c r="E209" s="566"/>
      <c r="F209" s="566"/>
      <c r="G209" s="566"/>
      <c r="H209" s="566"/>
      <c r="I209" s="566"/>
      <c r="J209" s="566"/>
    </row>
    <row r="210" spans="1:10" ht="25.5" customHeight="1">
      <c r="A210" s="567" t="s">
        <v>108</v>
      </c>
      <c r="B210" s="567"/>
      <c r="C210" s="567"/>
      <c r="D210" s="567"/>
      <c r="E210" s="567"/>
      <c r="F210" s="567"/>
      <c r="G210" s="567"/>
      <c r="H210" s="567"/>
      <c r="I210" s="567"/>
      <c r="J210" s="567"/>
    </row>
    <row r="211" spans="1:10" ht="25.5" customHeight="1">
      <c r="A211" s="566" t="s">
        <v>423</v>
      </c>
      <c r="B211" s="566"/>
      <c r="C211" s="566"/>
      <c r="D211" s="566"/>
      <c r="E211" s="566"/>
      <c r="F211" s="566"/>
      <c r="G211" s="566"/>
      <c r="H211" s="566"/>
      <c r="I211" s="566"/>
      <c r="J211" s="566"/>
    </row>
    <row r="212" spans="1:10" ht="25.5" customHeight="1" thickBot="1">
      <c r="A212" s="51"/>
      <c r="B212" s="51"/>
      <c r="C212" s="51"/>
      <c r="D212" s="52"/>
      <c r="E212" s="51"/>
      <c r="F212" s="51"/>
      <c r="G212" s="51"/>
      <c r="H212" s="51"/>
      <c r="I212" s="52"/>
      <c r="J212" s="51"/>
    </row>
    <row r="213" spans="1:10" ht="25.5" customHeight="1" thickBot="1">
      <c r="A213" s="53" t="s">
        <v>2</v>
      </c>
      <c r="B213" s="568" t="s">
        <v>110</v>
      </c>
      <c r="C213" s="569"/>
      <c r="D213" s="569"/>
      <c r="E213" s="570"/>
      <c r="F213" s="53" t="s">
        <v>2</v>
      </c>
      <c r="G213" s="571" t="s">
        <v>111</v>
      </c>
      <c r="H213" s="571"/>
      <c r="I213" s="571"/>
      <c r="J213" s="571"/>
    </row>
    <row r="214" spans="1:10" ht="25.5" customHeight="1" thickBot="1">
      <c r="A214" s="56" t="s">
        <v>112</v>
      </c>
      <c r="B214" s="57" t="s">
        <v>4</v>
      </c>
      <c r="C214" s="58" t="s">
        <v>113</v>
      </c>
      <c r="D214" s="59" t="s">
        <v>114</v>
      </c>
      <c r="E214" s="58" t="s">
        <v>115</v>
      </c>
      <c r="F214" s="285" t="s">
        <v>112</v>
      </c>
      <c r="G214" s="332" t="s">
        <v>4</v>
      </c>
      <c r="H214" s="53" t="s">
        <v>113</v>
      </c>
      <c r="I214" s="333" t="s">
        <v>114</v>
      </c>
      <c r="J214" s="334" t="s">
        <v>116</v>
      </c>
    </row>
    <row r="215" spans="1:10" ht="25.5" customHeight="1">
      <c r="A215" s="63">
        <v>1</v>
      </c>
      <c r="B215" s="64" t="s">
        <v>123</v>
      </c>
      <c r="C215" s="65" t="s">
        <v>124</v>
      </c>
      <c r="D215" s="305">
        <v>1137339.5</v>
      </c>
      <c r="E215" s="67">
        <v>114535477.43</v>
      </c>
      <c r="F215" s="68">
        <v>1</v>
      </c>
      <c r="G215" s="286" t="s">
        <v>424</v>
      </c>
      <c r="H215" s="70">
        <v>87089900</v>
      </c>
      <c r="I215" s="71">
        <v>16448</v>
      </c>
      <c r="J215" s="72">
        <v>74435874.41</v>
      </c>
    </row>
    <row r="216" spans="1:10" ht="25.5" customHeight="1">
      <c r="A216" s="63">
        <v>2</v>
      </c>
      <c r="B216" s="74" t="s">
        <v>119</v>
      </c>
      <c r="C216" s="75">
        <v>12119099</v>
      </c>
      <c r="D216" s="306">
        <v>33587.7</v>
      </c>
      <c r="E216" s="77">
        <v>48836031.02</v>
      </c>
      <c r="F216" s="78">
        <v>2</v>
      </c>
      <c r="G216" s="287" t="s">
        <v>399</v>
      </c>
      <c r="H216" s="80">
        <v>73129000</v>
      </c>
      <c r="I216" s="81">
        <v>728724</v>
      </c>
      <c r="J216" s="82">
        <v>23678798.8</v>
      </c>
    </row>
    <row r="217" spans="1:10" ht="25.5" customHeight="1">
      <c r="A217" s="63">
        <v>3</v>
      </c>
      <c r="B217" s="97" t="s">
        <v>117</v>
      </c>
      <c r="C217" s="109" t="s">
        <v>425</v>
      </c>
      <c r="D217" s="309">
        <v>1151635.4</v>
      </c>
      <c r="E217" s="77">
        <v>27512471.87</v>
      </c>
      <c r="F217" s="88">
        <v>3</v>
      </c>
      <c r="G217" s="287" t="s">
        <v>377</v>
      </c>
      <c r="H217" s="80">
        <v>73042300</v>
      </c>
      <c r="I217" s="81">
        <v>39312</v>
      </c>
      <c r="J217" s="82">
        <v>17419884.79</v>
      </c>
    </row>
    <row r="218" spans="1:10" ht="25.5" customHeight="1">
      <c r="A218" s="63">
        <v>4</v>
      </c>
      <c r="B218" s="84" t="s">
        <v>121</v>
      </c>
      <c r="C218" s="85">
        <v>94036090</v>
      </c>
      <c r="D218" s="307">
        <v>1374907.6</v>
      </c>
      <c r="E218" s="87">
        <v>27278119.18</v>
      </c>
      <c r="F218" s="78">
        <v>4</v>
      </c>
      <c r="G218" s="287" t="s">
        <v>426</v>
      </c>
      <c r="H218" s="93">
        <v>87062459</v>
      </c>
      <c r="I218" s="94">
        <v>12016</v>
      </c>
      <c r="J218" s="82">
        <v>16112535.4</v>
      </c>
    </row>
    <row r="219" spans="1:10" ht="25.5" customHeight="1">
      <c r="A219" s="63">
        <v>5</v>
      </c>
      <c r="B219" s="89" t="s">
        <v>174</v>
      </c>
      <c r="C219" s="90">
        <v>40012190</v>
      </c>
      <c r="D219" s="308">
        <v>142800</v>
      </c>
      <c r="E219" s="92">
        <v>7854189.58</v>
      </c>
      <c r="F219" s="88">
        <v>5</v>
      </c>
      <c r="G219" s="288" t="s">
        <v>427</v>
      </c>
      <c r="H219" s="80">
        <v>84261930</v>
      </c>
      <c r="I219" s="81">
        <v>71559</v>
      </c>
      <c r="J219" s="82">
        <v>14798381.88</v>
      </c>
    </row>
    <row r="220" spans="1:10" ht="25.5" customHeight="1">
      <c r="A220" s="63">
        <v>6</v>
      </c>
      <c r="B220" s="97" t="s">
        <v>129</v>
      </c>
      <c r="C220" s="101">
        <v>10063099</v>
      </c>
      <c r="D220" s="310">
        <v>462454.45</v>
      </c>
      <c r="E220" s="103">
        <v>7478523.37</v>
      </c>
      <c r="F220" s="78">
        <v>6</v>
      </c>
      <c r="G220" s="287" t="s">
        <v>428</v>
      </c>
      <c r="H220" s="80">
        <v>84314300</v>
      </c>
      <c r="I220" s="81">
        <v>50696</v>
      </c>
      <c r="J220" s="82">
        <v>12839154.15</v>
      </c>
    </row>
    <row r="221" spans="1:10" ht="25.5" customHeight="1">
      <c r="A221" s="63">
        <v>7</v>
      </c>
      <c r="B221" s="104" t="s">
        <v>133</v>
      </c>
      <c r="C221" s="105">
        <v>11081400</v>
      </c>
      <c r="D221" s="309">
        <v>189535</v>
      </c>
      <c r="E221" s="77">
        <v>3032777.96</v>
      </c>
      <c r="F221" s="88">
        <v>7</v>
      </c>
      <c r="G221" s="287" t="s">
        <v>180</v>
      </c>
      <c r="H221" s="80">
        <v>85442039</v>
      </c>
      <c r="I221" s="81">
        <v>152194</v>
      </c>
      <c r="J221" s="82">
        <v>12532801.92</v>
      </c>
    </row>
    <row r="222" spans="1:10" ht="25.5" customHeight="1">
      <c r="A222" s="63">
        <v>8</v>
      </c>
      <c r="B222" s="106" t="s">
        <v>100</v>
      </c>
      <c r="C222" s="101">
        <v>85044090</v>
      </c>
      <c r="D222" s="310">
        <v>1825</v>
      </c>
      <c r="E222" s="77">
        <v>1387896.51</v>
      </c>
      <c r="F222" s="78">
        <v>8</v>
      </c>
      <c r="G222" s="287" t="s">
        <v>64</v>
      </c>
      <c r="H222" s="80">
        <v>73089099</v>
      </c>
      <c r="I222" s="81">
        <v>25811</v>
      </c>
      <c r="J222" s="82">
        <v>8793009.9</v>
      </c>
    </row>
    <row r="223" spans="1:10" ht="25.5" customHeight="1">
      <c r="A223" s="63">
        <v>9</v>
      </c>
      <c r="B223" s="108" t="s">
        <v>374</v>
      </c>
      <c r="C223" s="109" t="s">
        <v>136</v>
      </c>
      <c r="D223" s="309">
        <v>148430</v>
      </c>
      <c r="E223" s="110">
        <v>1339849.73</v>
      </c>
      <c r="F223" s="88">
        <v>9</v>
      </c>
      <c r="G223" s="287" t="s">
        <v>429</v>
      </c>
      <c r="H223" s="80">
        <v>73269099</v>
      </c>
      <c r="I223" s="81">
        <v>33247</v>
      </c>
      <c r="J223" s="82">
        <v>5608435.06</v>
      </c>
    </row>
    <row r="224" spans="1:10" ht="25.5" customHeight="1">
      <c r="A224" s="63">
        <v>10</v>
      </c>
      <c r="B224" s="108" t="s">
        <v>430</v>
      </c>
      <c r="C224" s="98" t="s">
        <v>528</v>
      </c>
      <c r="D224" s="309">
        <v>5503</v>
      </c>
      <c r="E224" s="110">
        <v>314555.08</v>
      </c>
      <c r="F224" s="78">
        <v>10</v>
      </c>
      <c r="G224" s="287" t="s">
        <v>396</v>
      </c>
      <c r="H224" s="589" t="s">
        <v>527</v>
      </c>
      <c r="I224" s="81">
        <v>1519</v>
      </c>
      <c r="J224" s="82">
        <v>5564070.11</v>
      </c>
    </row>
    <row r="225" spans="1:10" ht="25.5" customHeight="1" thickBot="1">
      <c r="A225" s="112"/>
      <c r="B225" s="113"/>
      <c r="C225" s="114"/>
      <c r="D225" s="115"/>
      <c r="E225" s="116"/>
      <c r="F225" s="117"/>
      <c r="G225" s="290"/>
      <c r="H225" s="118"/>
      <c r="I225" s="119"/>
      <c r="J225" s="120"/>
    </row>
    <row r="226" spans="1:10" ht="25.5" customHeight="1" thickBot="1">
      <c r="A226" s="560" t="s">
        <v>139</v>
      </c>
      <c r="B226" s="561"/>
      <c r="C226" s="562"/>
      <c r="D226" s="121">
        <f>D215+D216+D218+D219+D217+D220+D221+D222+D223+D224</f>
        <v>4648017.649999999</v>
      </c>
      <c r="E226" s="122">
        <f>E215+E216+E217+E218+E219+E220+E221+E222+E223+E224</f>
        <v>239569891.73000005</v>
      </c>
      <c r="F226" s="560" t="s">
        <v>140</v>
      </c>
      <c r="G226" s="561"/>
      <c r="H226" s="561"/>
      <c r="I226" s="123">
        <f>SUM(I215:I225)</f>
        <v>1131526</v>
      </c>
      <c r="J226" s="124">
        <f>J215+J216+J217+J218+J219+J220+J221+J222+J223+J224</f>
        <v>191782946.42000002</v>
      </c>
    </row>
    <row r="227" spans="1:10" ht="25.5" customHeight="1" thickBot="1">
      <c r="A227" s="126">
        <v>11</v>
      </c>
      <c r="B227" s="127" t="s">
        <v>106</v>
      </c>
      <c r="C227" s="126"/>
      <c r="D227" s="128">
        <f>D228-D226</f>
        <v>26144.69000000041</v>
      </c>
      <c r="E227" s="129">
        <f>E228-E226</f>
        <v>208117.1399999559</v>
      </c>
      <c r="F227" s="130">
        <v>11</v>
      </c>
      <c r="G227" s="131" t="s">
        <v>106</v>
      </c>
      <c r="H227" s="132"/>
      <c r="I227" s="133">
        <f>I228-I226</f>
        <v>1211302.9500000002</v>
      </c>
      <c r="J227" s="134">
        <f>J228-J226</f>
        <v>63749723.44</v>
      </c>
    </row>
    <row r="228" spans="1:10" ht="25.5" customHeight="1" thickBot="1">
      <c r="A228" s="136"/>
      <c r="B228" s="136" t="s">
        <v>41</v>
      </c>
      <c r="C228" s="136"/>
      <c r="D228" s="137">
        <v>4674162.34</v>
      </c>
      <c r="E228" s="122">
        <v>239778008.87</v>
      </c>
      <c r="F228" s="138"/>
      <c r="G228" s="136" t="s">
        <v>41</v>
      </c>
      <c r="H228" s="155"/>
      <c r="I228" s="140">
        <v>2342828.95</v>
      </c>
      <c r="J228" s="141">
        <v>255532669.86</v>
      </c>
    </row>
    <row r="229" spans="1:10" ht="25.5" customHeight="1">
      <c r="A229" s="142"/>
      <c r="B229" s="142"/>
      <c r="C229" s="142"/>
      <c r="D229" s="143"/>
      <c r="E229" s="144"/>
      <c r="F229" s="145"/>
      <c r="G229" s="142"/>
      <c r="H229" s="142"/>
      <c r="I229" s="143"/>
      <c r="J229" s="146"/>
    </row>
    <row r="230" spans="1:10" ht="25.5" customHeight="1">
      <c r="A230" s="563" t="s">
        <v>431</v>
      </c>
      <c r="B230" s="563"/>
      <c r="C230" s="563"/>
      <c r="D230" s="563"/>
      <c r="E230" s="563"/>
      <c r="F230" s="135"/>
      <c r="G230" s="563" t="s">
        <v>250</v>
      </c>
      <c r="H230" s="563"/>
      <c r="I230" s="563"/>
      <c r="J230" s="563"/>
    </row>
    <row r="235" spans="1:8" ht="25.5" customHeight="1">
      <c r="A235" s="564" t="s">
        <v>459</v>
      </c>
      <c r="B235" s="564"/>
      <c r="C235" s="564"/>
      <c r="D235" s="564"/>
      <c r="E235" s="564"/>
      <c r="F235" s="564"/>
      <c r="G235" s="564"/>
      <c r="H235" s="564"/>
    </row>
    <row r="236" spans="1:8" ht="25.5" customHeight="1">
      <c r="A236" s="565" t="s">
        <v>460</v>
      </c>
      <c r="B236" s="565"/>
      <c r="C236" s="565"/>
      <c r="D236" s="565"/>
      <c r="E236" s="565"/>
      <c r="F236" s="565"/>
      <c r="G236" s="565"/>
      <c r="H236" s="565"/>
    </row>
    <row r="237" spans="1:8" ht="25.5" customHeight="1">
      <c r="A237" s="554" t="s">
        <v>461</v>
      </c>
      <c r="B237" s="554"/>
      <c r="C237" s="554"/>
      <c r="D237" s="554"/>
      <c r="E237" s="554"/>
      <c r="F237" s="554"/>
      <c r="G237" s="554"/>
      <c r="H237" s="554"/>
    </row>
    <row r="238" spans="1:8" ht="25.5" customHeight="1" thickBot="1">
      <c r="A238" s="404"/>
      <c r="B238" s="404"/>
      <c r="C238" s="404"/>
      <c r="D238" s="404"/>
      <c r="E238" s="404"/>
      <c r="F238" s="404"/>
      <c r="G238" s="404"/>
      <c r="H238" s="404"/>
    </row>
    <row r="239" spans="1:8" ht="25.5" customHeight="1" thickBot="1">
      <c r="A239" s="203" t="s">
        <v>2</v>
      </c>
      <c r="B239" s="555" t="s">
        <v>110</v>
      </c>
      <c r="C239" s="555"/>
      <c r="D239" s="555"/>
      <c r="E239" s="203" t="s">
        <v>2</v>
      </c>
      <c r="F239" s="555" t="s">
        <v>111</v>
      </c>
      <c r="G239" s="555"/>
      <c r="H239" s="555"/>
    </row>
    <row r="240" spans="1:8" ht="25.5" customHeight="1" thickBot="1">
      <c r="A240" s="204" t="s">
        <v>112</v>
      </c>
      <c r="B240" s="205" t="s">
        <v>4</v>
      </c>
      <c r="C240" s="206" t="s">
        <v>113</v>
      </c>
      <c r="D240" s="206" t="s">
        <v>115</v>
      </c>
      <c r="E240" s="204" t="s">
        <v>112</v>
      </c>
      <c r="F240" s="210" t="s">
        <v>4</v>
      </c>
      <c r="G240" s="405" t="s">
        <v>113</v>
      </c>
      <c r="H240" s="406" t="s">
        <v>116</v>
      </c>
    </row>
    <row r="241" spans="1:8" ht="25.5" customHeight="1">
      <c r="A241" s="407">
        <v>1</v>
      </c>
      <c r="B241" s="213" t="s">
        <v>123</v>
      </c>
      <c r="C241" s="214" t="s">
        <v>124</v>
      </c>
      <c r="D241" s="408">
        <v>127353884.3</v>
      </c>
      <c r="E241" s="409">
        <v>1</v>
      </c>
      <c r="F241" s="286" t="s">
        <v>462</v>
      </c>
      <c r="G241" s="410">
        <v>8504319</v>
      </c>
      <c r="H241" s="411">
        <v>59543401.77</v>
      </c>
    </row>
    <row r="242" spans="1:8" ht="25.5" customHeight="1">
      <c r="A242" s="412">
        <v>2</v>
      </c>
      <c r="B242" s="223" t="s">
        <v>117</v>
      </c>
      <c r="C242" s="224">
        <v>44072999</v>
      </c>
      <c r="D242" s="413">
        <v>9915837.25</v>
      </c>
      <c r="E242" s="412">
        <v>2</v>
      </c>
      <c r="F242" s="414" t="s">
        <v>204</v>
      </c>
      <c r="G242" s="235">
        <v>85021310</v>
      </c>
      <c r="H242" s="415">
        <v>41062424.44</v>
      </c>
    </row>
    <row r="243" spans="1:8" ht="25.5" customHeight="1">
      <c r="A243" s="412">
        <v>3</v>
      </c>
      <c r="B243" s="232" t="s">
        <v>129</v>
      </c>
      <c r="C243" s="233">
        <v>10063099</v>
      </c>
      <c r="D243" s="413">
        <v>6016374.17</v>
      </c>
      <c r="E243" s="416">
        <v>3</v>
      </c>
      <c r="F243" s="414" t="s">
        <v>463</v>
      </c>
      <c r="G243" s="235">
        <v>84314990</v>
      </c>
      <c r="H243" s="415">
        <v>20361813.35</v>
      </c>
    </row>
    <row r="244" spans="1:8" ht="25.5" customHeight="1">
      <c r="A244" s="412">
        <v>4</v>
      </c>
      <c r="B244" s="236" t="s">
        <v>464</v>
      </c>
      <c r="C244" s="237">
        <v>94036090</v>
      </c>
      <c r="D244" s="413">
        <v>4629039.04</v>
      </c>
      <c r="E244" s="412">
        <v>4</v>
      </c>
      <c r="F244" s="287" t="s">
        <v>465</v>
      </c>
      <c r="G244" s="235">
        <v>85362019</v>
      </c>
      <c r="H244" s="415">
        <v>16744331.35</v>
      </c>
    </row>
    <row r="245" spans="1:8" ht="25.5" customHeight="1">
      <c r="A245" s="412">
        <v>5</v>
      </c>
      <c r="B245" s="223" t="s">
        <v>133</v>
      </c>
      <c r="C245" s="238" t="s">
        <v>210</v>
      </c>
      <c r="D245" s="413">
        <v>3105233.53</v>
      </c>
      <c r="E245" s="412">
        <v>5</v>
      </c>
      <c r="F245" s="287" t="s">
        <v>466</v>
      </c>
      <c r="G245" s="235">
        <v>84669400</v>
      </c>
      <c r="H245" s="415">
        <v>14203348.6</v>
      </c>
    </row>
    <row r="246" spans="1:8" ht="25.5" customHeight="1">
      <c r="A246" s="417">
        <v>6</v>
      </c>
      <c r="B246" s="236" t="s">
        <v>131</v>
      </c>
      <c r="C246" s="238" t="s">
        <v>467</v>
      </c>
      <c r="D246" s="413">
        <v>2137532.09</v>
      </c>
      <c r="E246" s="412">
        <v>6</v>
      </c>
      <c r="F246" s="232" t="s">
        <v>125</v>
      </c>
      <c r="G246" s="235">
        <v>22087000</v>
      </c>
      <c r="H246" s="415">
        <v>12768363.45</v>
      </c>
    </row>
    <row r="247" spans="1:8" ht="25.5" customHeight="1">
      <c r="A247" s="412">
        <v>7</v>
      </c>
      <c r="B247" s="241" t="s">
        <v>468</v>
      </c>
      <c r="C247" s="242">
        <v>44092900</v>
      </c>
      <c r="D247" s="413">
        <v>1333332.86</v>
      </c>
      <c r="E247" s="412">
        <v>7</v>
      </c>
      <c r="F247" s="287" t="s">
        <v>469</v>
      </c>
      <c r="G247" s="235">
        <v>85352190</v>
      </c>
      <c r="H247" s="415">
        <v>10373933.51</v>
      </c>
    </row>
    <row r="248" spans="1:8" ht="25.5" customHeight="1">
      <c r="A248" s="417">
        <v>8</v>
      </c>
      <c r="B248" s="418" t="s">
        <v>470</v>
      </c>
      <c r="C248" s="242">
        <v>40012950</v>
      </c>
      <c r="D248" s="419">
        <v>769551.35</v>
      </c>
      <c r="E248" s="412">
        <v>8</v>
      </c>
      <c r="F248" s="287" t="s">
        <v>471</v>
      </c>
      <c r="G248" s="235">
        <v>73021000</v>
      </c>
      <c r="H248" s="415">
        <v>9867445.72</v>
      </c>
    </row>
    <row r="249" spans="1:8" ht="25.5" customHeight="1">
      <c r="A249" s="412">
        <v>9</v>
      </c>
      <c r="B249" s="223" t="s">
        <v>212</v>
      </c>
      <c r="C249" s="588" t="s">
        <v>526</v>
      </c>
      <c r="D249" s="413">
        <v>57108.59</v>
      </c>
      <c r="E249" s="412">
        <v>9</v>
      </c>
      <c r="F249" s="414" t="s">
        <v>138</v>
      </c>
      <c r="G249" s="235">
        <v>11071000</v>
      </c>
      <c r="H249" s="415">
        <v>8126153.77</v>
      </c>
    </row>
    <row r="250" spans="1:8" ht="25.5" customHeight="1">
      <c r="A250" s="417"/>
      <c r="B250" s="223"/>
      <c r="C250" s="238"/>
      <c r="D250" s="413"/>
      <c r="E250" s="412">
        <v>10</v>
      </c>
      <c r="F250" s="287" t="s">
        <v>180</v>
      </c>
      <c r="G250" s="235">
        <v>85442039</v>
      </c>
      <c r="H250" s="415">
        <v>7490594.66</v>
      </c>
    </row>
    <row r="251" spans="1:8" ht="25.5" customHeight="1" thickBot="1">
      <c r="A251" s="249"/>
      <c r="B251" s="420"/>
      <c r="C251" s="421"/>
      <c r="D251" s="422"/>
      <c r="E251" s="250"/>
      <c r="F251" s="423"/>
      <c r="G251" s="424"/>
      <c r="H251" s="425"/>
    </row>
    <row r="252" spans="1:8" ht="25.5" customHeight="1" thickBot="1">
      <c r="A252" s="556" t="s">
        <v>139</v>
      </c>
      <c r="B252" s="557"/>
      <c r="C252" s="558"/>
      <c r="D252" s="426">
        <f>SUM(D241:D251)</f>
        <v>155317893.18</v>
      </c>
      <c r="E252" s="556" t="s">
        <v>140</v>
      </c>
      <c r="F252" s="559"/>
      <c r="G252" s="559"/>
      <c r="H252" s="427">
        <f>SUM(H241:H251)</f>
        <v>200541810.61999997</v>
      </c>
    </row>
    <row r="253" spans="1:8" ht="25.5" customHeight="1" thickBot="1">
      <c r="A253" s="417">
        <v>11</v>
      </c>
      <c r="B253" s="428" t="s">
        <v>106</v>
      </c>
      <c r="C253" s="417"/>
      <c r="D253" s="429" t="s">
        <v>39</v>
      </c>
      <c r="E253" s="430">
        <v>11</v>
      </c>
      <c r="F253" s="431" t="s">
        <v>106</v>
      </c>
      <c r="G253" s="432"/>
      <c r="H253" s="433">
        <f>H254-H252</f>
        <v>54308108.71000004</v>
      </c>
    </row>
    <row r="254" spans="1:8" ht="25.5" customHeight="1" thickBot="1">
      <c r="A254" s="434"/>
      <c r="B254" s="434" t="s">
        <v>41</v>
      </c>
      <c r="C254" s="434"/>
      <c r="D254" s="426">
        <v>155317893.18</v>
      </c>
      <c r="E254" s="435"/>
      <c r="F254" s="434" t="s">
        <v>41</v>
      </c>
      <c r="G254" s="268"/>
      <c r="H254" s="436">
        <v>254849919.33</v>
      </c>
    </row>
    <row r="255" spans="1:8" ht="25.5" customHeight="1">
      <c r="A255" s="437"/>
      <c r="B255" s="437"/>
      <c r="C255" s="437"/>
      <c r="D255" s="438"/>
      <c r="E255" s="439"/>
      <c r="F255" s="437"/>
      <c r="G255" s="437"/>
      <c r="H255" s="440"/>
    </row>
    <row r="256" spans="1:8" ht="25.5" customHeight="1">
      <c r="A256" s="25"/>
      <c r="B256" s="25" t="s">
        <v>472</v>
      </c>
      <c r="C256" s="25"/>
      <c r="D256" s="1"/>
      <c r="E256" s="1"/>
      <c r="F256" s="25" t="s">
        <v>473</v>
      </c>
      <c r="G256" s="25"/>
      <c r="H256" s="441"/>
    </row>
    <row r="257" spans="1:8" ht="25.5" customHeight="1">
      <c r="A257" s="25"/>
      <c r="B257" s="275" t="s">
        <v>474</v>
      </c>
      <c r="C257" s="25"/>
      <c r="D257" s="442"/>
      <c r="E257" s="1"/>
      <c r="F257" s="25" t="s">
        <v>475</v>
      </c>
      <c r="G257" s="25"/>
      <c r="H257" s="441"/>
    </row>
    <row r="258" spans="1:8" ht="25.5" customHeight="1">
      <c r="A258" s="25"/>
      <c r="B258" s="1"/>
      <c r="C258" s="25"/>
      <c r="D258" s="1"/>
      <c r="E258" s="1"/>
      <c r="F258" s="1"/>
      <c r="G258" s="25"/>
      <c r="H258" s="441"/>
    </row>
    <row r="260" spans="1:8" ht="25.5" customHeight="1">
      <c r="A260" s="546" t="s">
        <v>459</v>
      </c>
      <c r="B260" s="546"/>
      <c r="C260" s="546"/>
      <c r="D260" s="546"/>
      <c r="E260" s="546"/>
      <c r="F260" s="546"/>
      <c r="G260" s="546"/>
      <c r="H260" s="546"/>
    </row>
    <row r="261" spans="1:8" ht="25.5" customHeight="1">
      <c r="A261" s="547" t="s">
        <v>460</v>
      </c>
      <c r="B261" s="547"/>
      <c r="C261" s="547"/>
      <c r="D261" s="547"/>
      <c r="E261" s="547"/>
      <c r="F261" s="547"/>
      <c r="G261" s="547"/>
      <c r="H261" s="547"/>
    </row>
    <row r="262" spans="1:8" ht="25.5" customHeight="1">
      <c r="A262" s="548" t="s">
        <v>476</v>
      </c>
      <c r="B262" s="548"/>
      <c r="C262" s="548"/>
      <c r="D262" s="548"/>
      <c r="E262" s="548"/>
      <c r="F262" s="548"/>
      <c r="G262" s="548"/>
      <c r="H262" s="548"/>
    </row>
    <row r="263" spans="1:8" ht="25.5" customHeight="1" thickBot="1">
      <c r="A263" s="443"/>
      <c r="B263" s="443"/>
      <c r="C263" s="443"/>
      <c r="D263" s="443"/>
      <c r="E263" s="443"/>
      <c r="F263" s="443"/>
      <c r="G263" s="443"/>
      <c r="H263" s="443"/>
    </row>
    <row r="264" spans="1:8" ht="25.5" customHeight="1" thickBot="1">
      <c r="A264" s="444" t="s">
        <v>2</v>
      </c>
      <c r="B264" s="549" t="s">
        <v>110</v>
      </c>
      <c r="C264" s="549"/>
      <c r="D264" s="549"/>
      <c r="E264" s="444" t="s">
        <v>2</v>
      </c>
      <c r="F264" s="549" t="s">
        <v>111</v>
      </c>
      <c r="G264" s="549"/>
      <c r="H264" s="549"/>
    </row>
    <row r="265" spans="1:8" ht="25.5" customHeight="1" thickBot="1">
      <c r="A265" s="445" t="s">
        <v>112</v>
      </c>
      <c r="B265" s="446" t="s">
        <v>4</v>
      </c>
      <c r="C265" s="447" t="s">
        <v>113</v>
      </c>
      <c r="D265" s="447" t="s">
        <v>115</v>
      </c>
      <c r="E265" s="445" t="s">
        <v>112</v>
      </c>
      <c r="F265" s="448" t="s">
        <v>4</v>
      </c>
      <c r="G265" s="449" t="s">
        <v>113</v>
      </c>
      <c r="H265" s="450" t="s">
        <v>116</v>
      </c>
    </row>
    <row r="266" spans="1:8" ht="25.5" customHeight="1">
      <c r="A266" s="451">
        <v>1</v>
      </c>
      <c r="B266" s="452" t="s">
        <v>464</v>
      </c>
      <c r="C266" s="214">
        <v>94036090</v>
      </c>
      <c r="D266" s="453">
        <v>43035771.32</v>
      </c>
      <c r="E266" s="454">
        <v>1</v>
      </c>
      <c r="F266" s="286" t="s">
        <v>477</v>
      </c>
      <c r="G266" s="410">
        <v>84314300</v>
      </c>
      <c r="H266" s="455">
        <v>12135070.39</v>
      </c>
    </row>
    <row r="267" spans="1:8" ht="25.5" customHeight="1">
      <c r="A267" s="456">
        <v>2</v>
      </c>
      <c r="B267" s="457" t="s">
        <v>179</v>
      </c>
      <c r="C267" s="224">
        <v>84264900</v>
      </c>
      <c r="D267" s="458">
        <v>38409995.23</v>
      </c>
      <c r="E267" s="456">
        <v>2</v>
      </c>
      <c r="F267" s="414" t="s">
        <v>478</v>
      </c>
      <c r="G267" s="235">
        <v>86021000</v>
      </c>
      <c r="H267" s="459">
        <v>11642952.18</v>
      </c>
    </row>
    <row r="268" spans="1:8" ht="25.5" customHeight="1">
      <c r="A268" s="456">
        <v>3</v>
      </c>
      <c r="B268" s="460" t="s">
        <v>123</v>
      </c>
      <c r="C268" s="237" t="s">
        <v>124</v>
      </c>
      <c r="D268" s="461">
        <v>28693613.68</v>
      </c>
      <c r="E268" s="462">
        <v>3</v>
      </c>
      <c r="F268" s="414" t="s">
        <v>165</v>
      </c>
      <c r="G268" s="235">
        <v>84032451</v>
      </c>
      <c r="H268" s="459">
        <v>10964300.16</v>
      </c>
    </row>
    <row r="269" spans="1:8" ht="25.5" customHeight="1">
      <c r="A269" s="456">
        <v>4</v>
      </c>
      <c r="B269" s="463" t="s">
        <v>117</v>
      </c>
      <c r="C269" s="237">
        <v>44072999</v>
      </c>
      <c r="D269" s="461">
        <v>27197914.99</v>
      </c>
      <c r="E269" s="456">
        <v>4</v>
      </c>
      <c r="F269" s="287" t="s">
        <v>138</v>
      </c>
      <c r="G269" s="235">
        <v>11071000</v>
      </c>
      <c r="H269" s="459">
        <v>7805111.89</v>
      </c>
    </row>
    <row r="270" spans="1:8" ht="25.5" customHeight="1">
      <c r="A270" s="456">
        <v>5</v>
      </c>
      <c r="B270" s="457" t="s">
        <v>129</v>
      </c>
      <c r="C270" s="238" t="s">
        <v>177</v>
      </c>
      <c r="D270" s="461">
        <v>8098358.23</v>
      </c>
      <c r="E270" s="456">
        <v>5</v>
      </c>
      <c r="F270" s="287" t="s">
        <v>479</v>
      </c>
      <c r="G270" s="235">
        <v>85447090</v>
      </c>
      <c r="H270" s="459">
        <v>7375638.99</v>
      </c>
    </row>
    <row r="271" spans="1:8" ht="25.5" customHeight="1">
      <c r="A271" s="464">
        <v>6</v>
      </c>
      <c r="B271" s="452" t="s">
        <v>480</v>
      </c>
      <c r="C271" s="238" t="s">
        <v>481</v>
      </c>
      <c r="D271" s="461">
        <v>3298266.35</v>
      </c>
      <c r="E271" s="456">
        <v>6</v>
      </c>
      <c r="F271" s="460" t="s">
        <v>238</v>
      </c>
      <c r="G271" s="235">
        <v>90181900</v>
      </c>
      <c r="H271" s="459">
        <v>6967923.15</v>
      </c>
    </row>
    <row r="272" spans="1:8" ht="25.5" customHeight="1">
      <c r="A272" s="456">
        <v>7</v>
      </c>
      <c r="B272" s="241" t="s">
        <v>470</v>
      </c>
      <c r="C272" s="242">
        <v>40012950</v>
      </c>
      <c r="D272" s="461">
        <v>2488199.54</v>
      </c>
      <c r="E272" s="456">
        <v>7</v>
      </c>
      <c r="F272" s="287" t="s">
        <v>482</v>
      </c>
      <c r="G272" s="235">
        <v>85043119</v>
      </c>
      <c r="H272" s="459">
        <v>6171482.13</v>
      </c>
    </row>
    <row r="273" spans="1:8" ht="25.5" customHeight="1">
      <c r="A273" s="464">
        <v>8</v>
      </c>
      <c r="B273" s="465" t="s">
        <v>131</v>
      </c>
      <c r="C273" s="242">
        <v>21011110</v>
      </c>
      <c r="D273" s="466">
        <v>2062616.79</v>
      </c>
      <c r="E273" s="456">
        <v>8</v>
      </c>
      <c r="F273" s="287" t="s">
        <v>466</v>
      </c>
      <c r="G273" s="235">
        <v>84669400</v>
      </c>
      <c r="H273" s="459">
        <v>4273368.84</v>
      </c>
    </row>
    <row r="274" spans="1:8" ht="25.5" customHeight="1">
      <c r="A274" s="456">
        <v>9</v>
      </c>
      <c r="B274" s="457" t="s">
        <v>100</v>
      </c>
      <c r="C274" s="238" t="s">
        <v>483</v>
      </c>
      <c r="D274" s="461">
        <v>1809700.02</v>
      </c>
      <c r="E274" s="456">
        <v>9</v>
      </c>
      <c r="F274" s="414" t="s">
        <v>484</v>
      </c>
      <c r="G274" s="235">
        <v>87089990</v>
      </c>
      <c r="H274" s="459">
        <v>3675767.41</v>
      </c>
    </row>
    <row r="275" spans="1:8" ht="25.5" customHeight="1">
      <c r="A275" s="464">
        <v>10</v>
      </c>
      <c r="B275" s="457" t="s">
        <v>374</v>
      </c>
      <c r="C275" s="238" t="s">
        <v>136</v>
      </c>
      <c r="D275" s="461">
        <v>1391759.3</v>
      </c>
      <c r="E275" s="456">
        <v>10</v>
      </c>
      <c r="F275" s="287" t="s">
        <v>83</v>
      </c>
      <c r="G275" s="235">
        <v>27101943</v>
      </c>
      <c r="H275" s="459">
        <v>2815002.86</v>
      </c>
    </row>
    <row r="276" spans="1:8" ht="25.5" customHeight="1" thickBot="1">
      <c r="A276" s="467"/>
      <c r="B276" s="468"/>
      <c r="C276" s="421"/>
      <c r="D276" s="469"/>
      <c r="E276" s="470"/>
      <c r="F276" s="471"/>
      <c r="G276" s="472"/>
      <c r="H276" s="473"/>
    </row>
    <row r="277" spans="1:8" ht="25.5" customHeight="1" thickBot="1">
      <c r="A277" s="550" t="s">
        <v>139</v>
      </c>
      <c r="B277" s="551"/>
      <c r="C277" s="552"/>
      <c r="D277" s="474">
        <f>SUM(D266:D276)</f>
        <v>156486195.45</v>
      </c>
      <c r="E277" s="550" t="s">
        <v>140</v>
      </c>
      <c r="F277" s="553"/>
      <c r="G277" s="553"/>
      <c r="H277" s="475">
        <f>SUM(H266:H276)</f>
        <v>73826618</v>
      </c>
    </row>
    <row r="278" spans="1:8" ht="25.5" customHeight="1" thickBot="1">
      <c r="A278" s="464">
        <v>11</v>
      </c>
      <c r="B278" s="476" t="s">
        <v>106</v>
      </c>
      <c r="C278" s="464"/>
      <c r="D278" s="477" t="s">
        <v>39</v>
      </c>
      <c r="E278" s="478">
        <v>11</v>
      </c>
      <c r="F278" s="479" t="s">
        <v>106</v>
      </c>
      <c r="G278" s="480"/>
      <c r="H278" s="481">
        <f>H279-H277</f>
        <v>28354616.739999995</v>
      </c>
    </row>
    <row r="279" spans="1:8" ht="25.5" customHeight="1" thickBot="1">
      <c r="A279" s="482"/>
      <c r="B279" s="482" t="s">
        <v>41</v>
      </c>
      <c r="C279" s="482"/>
      <c r="D279" s="474">
        <v>156486195.45</v>
      </c>
      <c r="E279" s="483"/>
      <c r="F279" s="482" t="s">
        <v>41</v>
      </c>
      <c r="G279" s="484"/>
      <c r="H279" s="485">
        <v>102181234.74</v>
      </c>
    </row>
    <row r="280" spans="1:8" ht="25.5" customHeight="1">
      <c r="A280" s="486"/>
      <c r="B280" s="486"/>
      <c r="C280" s="486"/>
      <c r="D280" s="487"/>
      <c r="E280" s="488"/>
      <c r="F280" s="486"/>
      <c r="G280" s="486"/>
      <c r="H280" s="489"/>
    </row>
    <row r="281" spans="1:8" ht="25.5" customHeight="1">
      <c r="A281" s="490"/>
      <c r="B281" s="490" t="s">
        <v>485</v>
      </c>
      <c r="C281" s="490"/>
      <c r="D281" s="491"/>
      <c r="E281" s="491"/>
      <c r="F281" s="490" t="s">
        <v>486</v>
      </c>
      <c r="G281" s="490"/>
      <c r="H281" s="492"/>
    </row>
    <row r="282" spans="1:8" ht="25.5" customHeight="1">
      <c r="A282" s="490"/>
      <c r="B282" s="493" t="s">
        <v>487</v>
      </c>
      <c r="C282" s="490"/>
      <c r="D282" s="494"/>
      <c r="E282" s="491"/>
      <c r="F282" s="490" t="s">
        <v>488</v>
      </c>
      <c r="G282" s="490"/>
      <c r="H282" s="492"/>
    </row>
    <row r="283" spans="1:8" ht="25.5" customHeight="1">
      <c r="A283" s="490"/>
      <c r="B283" s="491"/>
      <c r="C283" s="490"/>
      <c r="D283" s="491"/>
      <c r="E283" s="491"/>
      <c r="F283" s="491"/>
      <c r="G283" s="490"/>
      <c r="H283" s="492"/>
    </row>
    <row r="284" spans="1:8" ht="25.5" customHeight="1">
      <c r="A284" s="490"/>
      <c r="B284" s="491"/>
      <c r="C284" s="490"/>
      <c r="D284" s="491"/>
      <c r="E284" s="491"/>
      <c r="F284" s="491"/>
      <c r="G284" s="490"/>
      <c r="H284" s="492"/>
    </row>
    <row r="285" spans="1:8" ht="25.5" customHeight="1">
      <c r="A285" s="490"/>
      <c r="B285" s="491"/>
      <c r="C285" s="490"/>
      <c r="D285" s="491"/>
      <c r="E285" s="491"/>
      <c r="F285" s="495"/>
      <c r="G285" s="490"/>
      <c r="H285" s="492"/>
    </row>
    <row r="286" spans="2:9" ht="25.5" customHeight="1">
      <c r="B286" s="546" t="s">
        <v>459</v>
      </c>
      <c r="C286" s="546"/>
      <c r="D286" s="546"/>
      <c r="E286" s="546"/>
      <c r="F286" s="546"/>
      <c r="G286" s="546"/>
      <c r="H286" s="546"/>
      <c r="I286" s="546"/>
    </row>
    <row r="287" spans="2:9" ht="25.5" customHeight="1">
      <c r="B287" s="547" t="s">
        <v>460</v>
      </c>
      <c r="C287" s="547"/>
      <c r="D287" s="547"/>
      <c r="E287" s="547"/>
      <c r="F287" s="547"/>
      <c r="G287" s="547"/>
      <c r="H287" s="547"/>
      <c r="I287" s="547"/>
    </row>
    <row r="288" spans="2:9" ht="25.5" customHeight="1">
      <c r="B288" s="548" t="s">
        <v>513</v>
      </c>
      <c r="C288" s="548"/>
      <c r="D288" s="548"/>
      <c r="E288" s="548"/>
      <c r="F288" s="548"/>
      <c r="G288" s="548"/>
      <c r="H288" s="548"/>
      <c r="I288" s="548"/>
    </row>
    <row r="289" spans="2:9" ht="25.5" customHeight="1" thickBot="1">
      <c r="B289" s="443"/>
      <c r="C289" s="443"/>
      <c r="D289" s="443"/>
      <c r="E289" s="443"/>
      <c r="F289" s="443"/>
      <c r="G289" s="443"/>
      <c r="H289" s="443"/>
      <c r="I289" s="443"/>
    </row>
    <row r="290" spans="2:9" ht="25.5" customHeight="1" thickBot="1">
      <c r="B290" s="444" t="s">
        <v>2</v>
      </c>
      <c r="C290" s="549" t="s">
        <v>110</v>
      </c>
      <c r="D290" s="549"/>
      <c r="E290" s="549"/>
      <c r="F290" s="444" t="s">
        <v>2</v>
      </c>
      <c r="G290" s="549" t="s">
        <v>111</v>
      </c>
      <c r="H290" s="549"/>
      <c r="I290" s="549"/>
    </row>
    <row r="291" spans="2:9" ht="25.5" customHeight="1" thickBot="1">
      <c r="B291" s="445" t="s">
        <v>112</v>
      </c>
      <c r="C291" s="446" t="s">
        <v>4</v>
      </c>
      <c r="D291" s="447" t="s">
        <v>113</v>
      </c>
      <c r="E291" s="447" t="s">
        <v>115</v>
      </c>
      <c r="F291" s="445" t="s">
        <v>112</v>
      </c>
      <c r="G291" s="448" t="s">
        <v>4</v>
      </c>
      <c r="H291" s="449" t="s">
        <v>113</v>
      </c>
      <c r="I291" s="450" t="s">
        <v>116</v>
      </c>
    </row>
    <row r="292" spans="2:9" ht="25.5" customHeight="1">
      <c r="B292" s="451">
        <v>1</v>
      </c>
      <c r="C292" s="452" t="s">
        <v>123</v>
      </c>
      <c r="D292" s="214" t="s">
        <v>124</v>
      </c>
      <c r="E292" s="453">
        <v>18649549.09</v>
      </c>
      <c r="F292" s="454">
        <v>1</v>
      </c>
      <c r="G292" s="521" t="s">
        <v>514</v>
      </c>
      <c r="H292" s="410">
        <v>85023920</v>
      </c>
      <c r="I292" s="455">
        <v>17543673.96</v>
      </c>
    </row>
    <row r="293" spans="2:9" ht="25.5" customHeight="1">
      <c r="B293" s="456">
        <v>2</v>
      </c>
      <c r="C293" s="457" t="s">
        <v>121</v>
      </c>
      <c r="D293" s="224">
        <v>94036090</v>
      </c>
      <c r="E293" s="458">
        <v>6674519.88</v>
      </c>
      <c r="F293" s="456">
        <v>2</v>
      </c>
      <c r="G293" s="414" t="s">
        <v>515</v>
      </c>
      <c r="H293" s="235">
        <v>85442039</v>
      </c>
      <c r="I293" s="459">
        <v>17484343.56</v>
      </c>
    </row>
    <row r="294" spans="2:9" ht="25.5" customHeight="1">
      <c r="B294" s="456">
        <v>3</v>
      </c>
      <c r="C294" s="460" t="s">
        <v>129</v>
      </c>
      <c r="D294" s="233">
        <v>10063099</v>
      </c>
      <c r="E294" s="461">
        <v>5786200.81</v>
      </c>
      <c r="F294" s="462">
        <v>3</v>
      </c>
      <c r="G294" s="414" t="s">
        <v>56</v>
      </c>
      <c r="H294" s="235">
        <v>87032362</v>
      </c>
      <c r="I294" s="459">
        <v>10855418.64</v>
      </c>
    </row>
    <row r="295" spans="2:9" ht="25.5" customHeight="1">
      <c r="B295" s="456">
        <v>4</v>
      </c>
      <c r="C295" s="463" t="s">
        <v>374</v>
      </c>
      <c r="D295" s="237">
        <v>44092900</v>
      </c>
      <c r="E295" s="461">
        <v>2248627.11</v>
      </c>
      <c r="F295" s="456">
        <v>4</v>
      </c>
      <c r="G295" s="287" t="s">
        <v>516</v>
      </c>
      <c r="H295" s="235">
        <v>73129000</v>
      </c>
      <c r="I295" s="459">
        <v>10516113.46</v>
      </c>
    </row>
    <row r="296" spans="2:9" ht="25.5" customHeight="1">
      <c r="B296" s="456">
        <v>5</v>
      </c>
      <c r="C296" s="457" t="s">
        <v>117</v>
      </c>
      <c r="D296" s="238" t="s">
        <v>425</v>
      </c>
      <c r="E296" s="461">
        <v>1996939.49</v>
      </c>
      <c r="F296" s="456">
        <v>5</v>
      </c>
      <c r="G296" s="287" t="s">
        <v>125</v>
      </c>
      <c r="H296" s="235">
        <v>22087000</v>
      </c>
      <c r="I296" s="459">
        <v>7892787.23</v>
      </c>
    </row>
    <row r="297" spans="2:9" ht="25.5" customHeight="1">
      <c r="B297" s="464">
        <v>6</v>
      </c>
      <c r="C297" s="452" t="s">
        <v>470</v>
      </c>
      <c r="D297" s="238" t="s">
        <v>517</v>
      </c>
      <c r="E297" s="461">
        <v>1749364.96</v>
      </c>
      <c r="F297" s="456">
        <v>6</v>
      </c>
      <c r="G297" s="522" t="s">
        <v>518</v>
      </c>
      <c r="H297" s="235">
        <v>84229090</v>
      </c>
      <c r="I297" s="459">
        <v>7747809.45</v>
      </c>
    </row>
    <row r="298" spans="2:9" ht="25.5" customHeight="1">
      <c r="B298" s="456">
        <v>7</v>
      </c>
      <c r="C298" s="241" t="s">
        <v>26</v>
      </c>
      <c r="D298" s="242">
        <v>62011900</v>
      </c>
      <c r="E298" s="461">
        <v>354921.27</v>
      </c>
      <c r="F298" s="456">
        <v>7</v>
      </c>
      <c r="G298" s="287" t="s">
        <v>100</v>
      </c>
      <c r="H298" s="235">
        <v>85042219</v>
      </c>
      <c r="I298" s="459">
        <v>6902051.46</v>
      </c>
    </row>
    <row r="299" spans="2:9" ht="25.5" customHeight="1">
      <c r="B299" s="464">
        <v>8</v>
      </c>
      <c r="C299" s="465" t="s">
        <v>519</v>
      </c>
      <c r="D299" s="242">
        <v>46012100</v>
      </c>
      <c r="E299" s="466">
        <v>337139.08</v>
      </c>
      <c r="F299" s="456">
        <v>8</v>
      </c>
      <c r="G299" s="287" t="s">
        <v>138</v>
      </c>
      <c r="H299" s="235">
        <v>11071000</v>
      </c>
      <c r="I299" s="459">
        <v>6745296.82</v>
      </c>
    </row>
    <row r="300" spans="2:9" ht="25.5" customHeight="1">
      <c r="B300" s="456">
        <v>9</v>
      </c>
      <c r="C300" s="457" t="s">
        <v>520</v>
      </c>
      <c r="D300" s="238" t="s">
        <v>521</v>
      </c>
      <c r="E300" s="461">
        <v>56825.21</v>
      </c>
      <c r="F300" s="456">
        <v>9</v>
      </c>
      <c r="G300" s="414" t="s">
        <v>396</v>
      </c>
      <c r="H300" s="235">
        <v>90181900</v>
      </c>
      <c r="I300" s="459">
        <v>6718985.42</v>
      </c>
    </row>
    <row r="301" spans="2:9" ht="25.5" customHeight="1">
      <c r="B301" s="464">
        <v>10</v>
      </c>
      <c r="C301" s="457"/>
      <c r="D301" s="238"/>
      <c r="E301" s="461"/>
      <c r="F301" s="456">
        <v>10</v>
      </c>
      <c r="G301" s="287" t="s">
        <v>341</v>
      </c>
      <c r="H301" s="235">
        <v>24022090</v>
      </c>
      <c r="I301" s="459">
        <v>4375844.45</v>
      </c>
    </row>
    <row r="302" spans="2:9" ht="25.5" customHeight="1" thickBot="1">
      <c r="B302" s="467"/>
      <c r="C302" s="468"/>
      <c r="D302" s="523"/>
      <c r="E302" s="469"/>
      <c r="F302" s="470"/>
      <c r="G302" s="471"/>
      <c r="H302" s="472"/>
      <c r="I302" s="473"/>
    </row>
    <row r="303" spans="2:9" ht="25.5" customHeight="1" thickBot="1">
      <c r="B303" s="550" t="s">
        <v>139</v>
      </c>
      <c r="C303" s="551"/>
      <c r="D303" s="552"/>
      <c r="E303" s="474">
        <f>SUM(E292:E302)</f>
        <v>37854086.9</v>
      </c>
      <c r="F303" s="550" t="s">
        <v>140</v>
      </c>
      <c r="G303" s="553"/>
      <c r="H303" s="553"/>
      <c r="I303" s="475">
        <f>SUM(I292:I302)</f>
        <v>96782324.44999999</v>
      </c>
    </row>
    <row r="304" spans="2:9" ht="25.5" customHeight="1" thickBot="1">
      <c r="B304" s="464">
        <v>11</v>
      </c>
      <c r="C304" s="476" t="s">
        <v>106</v>
      </c>
      <c r="D304" s="464"/>
      <c r="E304" s="477" t="s">
        <v>39</v>
      </c>
      <c r="F304" s="478">
        <v>11</v>
      </c>
      <c r="G304" s="479" t="s">
        <v>106</v>
      </c>
      <c r="H304" s="480"/>
      <c r="I304" s="481">
        <f>I305-I303</f>
        <v>26843445.180000007</v>
      </c>
    </row>
    <row r="305" spans="2:9" ht="25.5" customHeight="1" thickBot="1">
      <c r="B305" s="482"/>
      <c r="C305" s="482" t="s">
        <v>41</v>
      </c>
      <c r="D305" s="482"/>
      <c r="E305" s="474">
        <v>37854086.9</v>
      </c>
      <c r="F305" s="483"/>
      <c r="G305" s="482" t="s">
        <v>41</v>
      </c>
      <c r="H305" s="484"/>
      <c r="I305" s="485">
        <v>123625769.63</v>
      </c>
    </row>
    <row r="306" spans="2:9" ht="25.5" customHeight="1">
      <c r="B306" s="486"/>
      <c r="C306" s="486"/>
      <c r="D306" s="486"/>
      <c r="E306" s="487"/>
      <c r="F306" s="488"/>
      <c r="G306" s="486"/>
      <c r="H306" s="486"/>
      <c r="I306" s="489"/>
    </row>
    <row r="307" spans="2:9" ht="25.5" customHeight="1">
      <c r="B307" s="490"/>
      <c r="C307" s="490" t="s">
        <v>522</v>
      </c>
      <c r="D307" s="490"/>
      <c r="E307" s="491"/>
      <c r="F307" s="491"/>
      <c r="G307" s="490" t="s">
        <v>523</v>
      </c>
      <c r="H307" s="490"/>
      <c r="I307" s="492"/>
    </row>
    <row r="308" spans="2:9" ht="25.5" customHeight="1">
      <c r="B308" s="490"/>
      <c r="C308" s="493" t="s">
        <v>524</v>
      </c>
      <c r="D308" s="490"/>
      <c r="E308" s="494"/>
      <c r="F308" s="491"/>
      <c r="G308" s="490" t="s">
        <v>525</v>
      </c>
      <c r="H308" s="490"/>
      <c r="I308" s="492"/>
    </row>
    <row r="309" spans="2:9" ht="25.5" customHeight="1">
      <c r="B309" s="490"/>
      <c r="C309" s="491"/>
      <c r="D309" s="490"/>
      <c r="E309" s="491"/>
      <c r="F309" s="491"/>
      <c r="G309" s="491"/>
      <c r="H309" s="490"/>
      <c r="I309" s="492"/>
    </row>
  </sheetData>
  <sheetProtection/>
  <mergeCells count="102">
    <mergeCell ref="A22:E22"/>
    <mergeCell ref="G22:J22"/>
    <mergeCell ref="A1:J1"/>
    <mergeCell ref="A2:J2"/>
    <mergeCell ref="A3:J3"/>
    <mergeCell ref="B5:E5"/>
    <mergeCell ref="G5:J5"/>
    <mergeCell ref="A18:C18"/>
    <mergeCell ref="F18:H18"/>
    <mergeCell ref="A27:J27"/>
    <mergeCell ref="A28:J28"/>
    <mergeCell ref="A29:J29"/>
    <mergeCell ref="B31:E31"/>
    <mergeCell ref="G31:J31"/>
    <mergeCell ref="A44:C44"/>
    <mergeCell ref="F44:H44"/>
    <mergeCell ref="A48:E48"/>
    <mergeCell ref="G48:J48"/>
    <mergeCell ref="A54:J54"/>
    <mergeCell ref="A55:J55"/>
    <mergeCell ref="A56:J56"/>
    <mergeCell ref="B58:E58"/>
    <mergeCell ref="G58:J58"/>
    <mergeCell ref="A71:C71"/>
    <mergeCell ref="F71:H71"/>
    <mergeCell ref="A75:E75"/>
    <mergeCell ref="G75:J75"/>
    <mergeCell ref="A80:J80"/>
    <mergeCell ref="A81:J81"/>
    <mergeCell ref="A82:J82"/>
    <mergeCell ref="B84:E84"/>
    <mergeCell ref="G84:J84"/>
    <mergeCell ref="A97:C97"/>
    <mergeCell ref="F97:H97"/>
    <mergeCell ref="A101:E101"/>
    <mergeCell ref="G101:J101"/>
    <mergeCell ref="A105:J105"/>
    <mergeCell ref="A106:J106"/>
    <mergeCell ref="A107:J107"/>
    <mergeCell ref="B109:E109"/>
    <mergeCell ref="G109:J109"/>
    <mergeCell ref="A122:C122"/>
    <mergeCell ref="F122:H122"/>
    <mergeCell ref="A126:E126"/>
    <mergeCell ref="G126:J126"/>
    <mergeCell ref="A132:J132"/>
    <mergeCell ref="A133:J133"/>
    <mergeCell ref="A134:J134"/>
    <mergeCell ref="B136:E136"/>
    <mergeCell ref="G136:J136"/>
    <mergeCell ref="A149:C149"/>
    <mergeCell ref="F149:H149"/>
    <mergeCell ref="A153:E153"/>
    <mergeCell ref="G153:J153"/>
    <mergeCell ref="A158:J158"/>
    <mergeCell ref="A159:J159"/>
    <mergeCell ref="A160:J160"/>
    <mergeCell ref="B162:E162"/>
    <mergeCell ref="G162:J162"/>
    <mergeCell ref="A175:C175"/>
    <mergeCell ref="F175:H175"/>
    <mergeCell ref="A179:E179"/>
    <mergeCell ref="G179:J179"/>
    <mergeCell ref="A184:J184"/>
    <mergeCell ref="A185:J185"/>
    <mergeCell ref="A186:J186"/>
    <mergeCell ref="B188:E188"/>
    <mergeCell ref="G188:J188"/>
    <mergeCell ref="A201:C201"/>
    <mergeCell ref="F201:H201"/>
    <mergeCell ref="A205:E205"/>
    <mergeCell ref="G205:J205"/>
    <mergeCell ref="A209:J209"/>
    <mergeCell ref="A210:J210"/>
    <mergeCell ref="A211:J211"/>
    <mergeCell ref="B213:E213"/>
    <mergeCell ref="G213:J213"/>
    <mergeCell ref="A226:C226"/>
    <mergeCell ref="F226:H226"/>
    <mergeCell ref="A230:E230"/>
    <mergeCell ref="G230:J230"/>
    <mergeCell ref="A235:H235"/>
    <mergeCell ref="A236:H236"/>
    <mergeCell ref="A237:H237"/>
    <mergeCell ref="B239:D239"/>
    <mergeCell ref="F239:H239"/>
    <mergeCell ref="A252:C252"/>
    <mergeCell ref="E252:G252"/>
    <mergeCell ref="A260:H260"/>
    <mergeCell ref="A261:H261"/>
    <mergeCell ref="A262:H262"/>
    <mergeCell ref="B264:D264"/>
    <mergeCell ref="F264:H264"/>
    <mergeCell ref="A277:C277"/>
    <mergeCell ref="E277:G277"/>
    <mergeCell ref="B286:I286"/>
    <mergeCell ref="B287:I287"/>
    <mergeCell ref="B288:I288"/>
    <mergeCell ref="C290:E290"/>
    <mergeCell ref="G290:I290"/>
    <mergeCell ref="B303:D303"/>
    <mergeCell ref="F303:H30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21"/>
  <sheetViews>
    <sheetView zoomScalePageLayoutView="0" workbookViewId="0" topLeftCell="A1">
      <selection activeCell="F24" sqref="F23:F24"/>
    </sheetView>
  </sheetViews>
  <sheetFormatPr defaultColWidth="9.140625" defaultRowHeight="15"/>
  <cols>
    <col min="1" max="1" width="11.7109375" style="0" customWidth="1"/>
    <col min="2" max="2" width="33.140625" style="0" customWidth="1"/>
    <col min="3" max="3" width="14.8515625" style="0" customWidth="1"/>
    <col min="4" max="4" width="17.7109375" style="0" customWidth="1"/>
  </cols>
  <sheetData>
    <row r="1" spans="1:4" ht="23.25">
      <c r="A1" s="573" t="s">
        <v>149</v>
      </c>
      <c r="B1" s="573"/>
      <c r="C1" s="573"/>
      <c r="D1" s="573"/>
    </row>
    <row r="2" spans="1:4" ht="23.25">
      <c r="A2" s="573" t="s">
        <v>150</v>
      </c>
      <c r="B2" s="573"/>
      <c r="C2" s="573"/>
      <c r="D2" s="573"/>
    </row>
    <row r="3" spans="1:4" ht="23.25">
      <c r="A3" s="573" t="s">
        <v>107</v>
      </c>
      <c r="B3" s="573"/>
      <c r="C3" s="573"/>
      <c r="D3" s="573"/>
    </row>
    <row r="4" spans="1:4" ht="23.25">
      <c r="A4" s="157"/>
      <c r="B4" s="158"/>
      <c r="C4" s="158"/>
      <c r="D4" s="158"/>
    </row>
    <row r="5" spans="1:4" ht="23.25">
      <c r="A5" s="159" t="s">
        <v>2</v>
      </c>
      <c r="B5" s="159" t="s">
        <v>4</v>
      </c>
      <c r="C5" s="159" t="s">
        <v>151</v>
      </c>
      <c r="D5" s="159" t="s">
        <v>152</v>
      </c>
    </row>
    <row r="6" spans="1:4" ht="23.25">
      <c r="A6" s="160">
        <v>1</v>
      </c>
      <c r="B6" s="161" t="s">
        <v>153</v>
      </c>
      <c r="C6" s="162">
        <v>66348.515</v>
      </c>
      <c r="D6" s="162">
        <v>521.90404774</v>
      </c>
    </row>
    <row r="7" spans="1:4" ht="23.25">
      <c r="A7" s="160">
        <v>2</v>
      </c>
      <c r="B7" s="161" t="s">
        <v>154</v>
      </c>
      <c r="C7" s="163">
        <v>0.008</v>
      </c>
      <c r="D7" s="162">
        <v>427.6440537799999</v>
      </c>
    </row>
    <row r="8" spans="1:4" ht="23.25">
      <c r="A8" s="160">
        <v>3</v>
      </c>
      <c r="B8" s="161" t="s">
        <v>15</v>
      </c>
      <c r="C8" s="162">
        <v>22680.4</v>
      </c>
      <c r="D8" s="162">
        <v>354.34205173000004</v>
      </c>
    </row>
    <row r="9" spans="1:4" ht="23.25">
      <c r="A9" s="160">
        <v>4</v>
      </c>
      <c r="B9" s="161" t="s">
        <v>11</v>
      </c>
      <c r="C9" s="162">
        <v>16024.800000000001</v>
      </c>
      <c r="D9" s="162">
        <v>247.01840610000005</v>
      </c>
    </row>
    <row r="10" spans="1:4" ht="23.25">
      <c r="A10" s="160">
        <v>5</v>
      </c>
      <c r="B10" s="161" t="s">
        <v>155</v>
      </c>
      <c r="C10" s="162">
        <v>1249.607</v>
      </c>
      <c r="D10" s="162">
        <v>174.01834596999998</v>
      </c>
    </row>
    <row r="11" spans="1:4" ht="23.25">
      <c r="A11" s="160">
        <v>6</v>
      </c>
      <c r="B11" s="161" t="s">
        <v>156</v>
      </c>
      <c r="C11" s="162">
        <v>5398.7</v>
      </c>
      <c r="D11" s="162">
        <v>167.60894399999998</v>
      </c>
    </row>
    <row r="12" spans="1:4" ht="23.25">
      <c r="A12" s="160">
        <v>7</v>
      </c>
      <c r="B12" s="161" t="s">
        <v>157</v>
      </c>
      <c r="C12" s="162">
        <v>2181.068</v>
      </c>
      <c r="D12" s="162">
        <v>153.27258883999997</v>
      </c>
    </row>
    <row r="13" spans="1:4" ht="23.25">
      <c r="A13" s="160">
        <v>8</v>
      </c>
      <c r="B13" s="161" t="s">
        <v>16</v>
      </c>
      <c r="C13" s="162">
        <v>25455.328</v>
      </c>
      <c r="D13" s="162">
        <v>151.87730867</v>
      </c>
    </row>
    <row r="14" spans="1:4" ht="23.25">
      <c r="A14" s="160">
        <v>9</v>
      </c>
      <c r="B14" s="161" t="s">
        <v>19</v>
      </c>
      <c r="C14" s="162">
        <v>10151.3</v>
      </c>
      <c r="D14" s="162">
        <v>75.38469741</v>
      </c>
    </row>
    <row r="15" spans="1:4" ht="23.25">
      <c r="A15" s="160">
        <v>10</v>
      </c>
      <c r="B15" s="161" t="s">
        <v>158</v>
      </c>
      <c r="C15" s="162">
        <v>1035.14764</v>
      </c>
      <c r="D15" s="162">
        <v>40.048820320000004</v>
      </c>
    </row>
    <row r="16" spans="1:4" ht="23.25">
      <c r="A16" s="574" t="s">
        <v>105</v>
      </c>
      <c r="B16" s="574"/>
      <c r="C16" s="164">
        <f>SUM(C6:C15)</f>
        <v>150524.87364</v>
      </c>
      <c r="D16" s="164">
        <f>SUM(D6:D15)</f>
        <v>2313.1192645600004</v>
      </c>
    </row>
    <row r="17" spans="1:4" ht="23.25">
      <c r="A17" s="160">
        <v>11</v>
      </c>
      <c r="B17" s="165" t="s">
        <v>40</v>
      </c>
      <c r="C17" s="166">
        <v>14294.1</v>
      </c>
      <c r="D17" s="166">
        <v>515.92</v>
      </c>
    </row>
    <row r="18" spans="1:4" ht="23.25">
      <c r="A18" s="574" t="s">
        <v>41</v>
      </c>
      <c r="B18" s="574"/>
      <c r="C18" s="164">
        <f>SUM(C16:C17)</f>
        <v>164818.97364</v>
      </c>
      <c r="D18" s="164">
        <f>SUM(D16:D17)</f>
        <v>2829.0392645600004</v>
      </c>
    </row>
    <row r="19" spans="1:4" ht="23.25">
      <c r="A19" s="157"/>
      <c r="B19" s="158"/>
      <c r="C19" s="167"/>
      <c r="D19" s="168"/>
    </row>
    <row r="20" spans="1:4" ht="23.25">
      <c r="A20" s="169" t="s">
        <v>159</v>
      </c>
      <c r="B20" s="169"/>
      <c r="C20" s="170"/>
      <c r="D20" s="170"/>
    </row>
    <row r="21" spans="1:4" ht="23.25">
      <c r="A21" s="157"/>
      <c r="B21" s="158"/>
      <c r="C21" s="171"/>
      <c r="D21" s="172"/>
    </row>
  </sheetData>
  <sheetProtection/>
  <mergeCells count="5">
    <mergeCell ref="A1:D1"/>
    <mergeCell ref="A2:D2"/>
    <mergeCell ref="A3:D3"/>
    <mergeCell ref="A16:B16"/>
    <mergeCell ref="A18:B18"/>
  </mergeCells>
  <printOptions/>
  <pageMargins left="0.78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20"/>
  <sheetViews>
    <sheetView zoomScalePageLayoutView="0" workbookViewId="0" topLeftCell="A10">
      <selection activeCell="E5" sqref="E5"/>
    </sheetView>
  </sheetViews>
  <sheetFormatPr defaultColWidth="9.140625" defaultRowHeight="15"/>
  <cols>
    <col min="2" max="2" width="28.7109375" style="0" customWidth="1"/>
    <col min="3" max="3" width="16.421875" style="0" customWidth="1"/>
    <col min="4" max="4" width="22.28125" style="0" customWidth="1"/>
  </cols>
  <sheetData>
    <row r="1" spans="1:4" ht="26.25">
      <c r="A1" s="575" t="s">
        <v>160</v>
      </c>
      <c r="B1" s="575"/>
      <c r="C1" s="575"/>
      <c r="D1" s="575"/>
    </row>
    <row r="2" spans="1:4" ht="26.25">
      <c r="A2" s="575" t="s">
        <v>107</v>
      </c>
      <c r="B2" s="575"/>
      <c r="C2" s="575"/>
      <c r="D2" s="575"/>
    </row>
    <row r="3" spans="1:4" ht="26.25">
      <c r="A3" s="575" t="s">
        <v>161</v>
      </c>
      <c r="B3" s="575"/>
      <c r="C3" s="575"/>
      <c r="D3" s="575"/>
    </row>
    <row r="4" spans="1:4" ht="24" thickBot="1">
      <c r="A4" s="173"/>
      <c r="B4" s="173"/>
      <c r="C4" s="173"/>
      <c r="D4" s="173"/>
    </row>
    <row r="5" spans="1:4" ht="24" thickBot="1">
      <c r="A5" s="174" t="s">
        <v>46</v>
      </c>
      <c r="B5" s="175" t="s">
        <v>4</v>
      </c>
      <c r="C5" s="176" t="s">
        <v>162</v>
      </c>
      <c r="D5" s="177" t="s">
        <v>163</v>
      </c>
    </row>
    <row r="6" spans="1:4" ht="23.25">
      <c r="A6" s="178">
        <v>1</v>
      </c>
      <c r="B6" s="179" t="s">
        <v>53</v>
      </c>
      <c r="C6" s="180">
        <f>(101897411+6937404+5569342)/1000</f>
        <v>114404.157</v>
      </c>
      <c r="D6" s="181">
        <f>(2204627353+128269480+107625573)/1000000</f>
        <v>2440.522406</v>
      </c>
    </row>
    <row r="7" spans="1:4" ht="23.25">
      <c r="A7" s="182">
        <v>2</v>
      </c>
      <c r="B7" s="183" t="s">
        <v>58</v>
      </c>
      <c r="C7" s="184">
        <f>(55388284+4658054+5722833)/1000</f>
        <v>65769.171</v>
      </c>
      <c r="D7" s="185">
        <f>(1302566154+101611624+120649325)/1000000</f>
        <v>1524.827103</v>
      </c>
    </row>
    <row r="8" spans="1:4" ht="23.25">
      <c r="A8" s="182">
        <v>3</v>
      </c>
      <c r="B8" s="186" t="s">
        <v>164</v>
      </c>
      <c r="C8" s="184">
        <f>(2353779+15710)/1000</f>
        <v>2369.489</v>
      </c>
      <c r="D8" s="185">
        <f>(892239672+1051000)/1000000</f>
        <v>893.290672</v>
      </c>
    </row>
    <row r="9" spans="1:4" ht="23.25">
      <c r="A9" s="182">
        <v>4</v>
      </c>
      <c r="B9" s="186" t="s">
        <v>165</v>
      </c>
      <c r="C9" s="184">
        <f>(982090+258925+269015)/1000</f>
        <v>1510.03</v>
      </c>
      <c r="D9" s="185">
        <f>(501293536+109817649+116435995)/1000000</f>
        <v>727.54718</v>
      </c>
    </row>
    <row r="10" spans="1:4" ht="23.25">
      <c r="A10" s="182">
        <v>5</v>
      </c>
      <c r="B10" s="186" t="s">
        <v>166</v>
      </c>
      <c r="C10" s="184">
        <f>(58605401+10338801+8792907)/1000</f>
        <v>77737.109</v>
      </c>
      <c r="D10" s="185">
        <f>(361710458+21885649+18520040)/1000000</f>
        <v>402.116147</v>
      </c>
    </row>
    <row r="11" spans="1:4" ht="23.25">
      <c r="A11" s="182">
        <v>6</v>
      </c>
      <c r="B11" s="186" t="s">
        <v>59</v>
      </c>
      <c r="C11" s="184">
        <f>(2055820+115800+130560)/1000</f>
        <v>2302.18</v>
      </c>
      <c r="D11" s="185">
        <f>(284990286+13742100+15899000)/1000000</f>
        <v>314.631386</v>
      </c>
    </row>
    <row r="12" spans="1:4" ht="24" thickBot="1">
      <c r="A12" s="182">
        <v>7</v>
      </c>
      <c r="B12" s="186" t="s">
        <v>154</v>
      </c>
      <c r="C12" s="184">
        <f>8/1000</f>
        <v>0.008</v>
      </c>
      <c r="D12" s="187">
        <f>(207681980+37582205+263082)/1000000</f>
        <v>245.527267</v>
      </c>
    </row>
    <row r="13" spans="1:4" ht="24" thickBot="1">
      <c r="A13" s="182">
        <v>8</v>
      </c>
      <c r="B13" s="183" t="s">
        <v>167</v>
      </c>
      <c r="C13" s="184">
        <f>(10362800+1592000+793500)/1000</f>
        <v>12748.3</v>
      </c>
      <c r="D13" s="188">
        <f>(140918710+20390900+10666350)/1000000</f>
        <v>171.97596</v>
      </c>
    </row>
    <row r="14" spans="1:4" ht="23.25">
      <c r="A14" s="182">
        <v>9</v>
      </c>
      <c r="B14" s="186" t="s">
        <v>64</v>
      </c>
      <c r="C14" s="184">
        <f>(2126983+80071+142799)/1000</f>
        <v>2349.853</v>
      </c>
      <c r="D14" s="181">
        <f>(140013511+6300909+11862375)/1000000</f>
        <v>158.176795</v>
      </c>
    </row>
    <row r="15" spans="1:4" ht="23.25">
      <c r="A15" s="182">
        <v>10</v>
      </c>
      <c r="B15" s="186" t="s">
        <v>168</v>
      </c>
      <c r="C15" s="184">
        <f>(1580554+118078+177108)/1000</f>
        <v>1875.74</v>
      </c>
      <c r="D15" s="185">
        <f>(129117996+10583556+15593414)/1000000</f>
        <v>155.294966</v>
      </c>
    </row>
    <row r="16" spans="1:4" ht="26.25">
      <c r="A16" s="576" t="s">
        <v>105</v>
      </c>
      <c r="B16" s="577"/>
      <c r="C16" s="189">
        <f>SUM(C6:C15)</f>
        <v>281066.03699999995</v>
      </c>
      <c r="D16" s="190">
        <f>SUM(D6:D15)</f>
        <v>7033.909882000001</v>
      </c>
    </row>
    <row r="17" spans="1:4" ht="23.25">
      <c r="A17" s="191">
        <v>11</v>
      </c>
      <c r="B17" s="192" t="s">
        <v>106</v>
      </c>
      <c r="C17" s="193">
        <f>C18-C16</f>
        <v>332102.57904000004</v>
      </c>
      <c r="D17" s="194">
        <f>D18-D16</f>
        <v>6776.800900739999</v>
      </c>
    </row>
    <row r="18" spans="1:4" ht="29.25" thickBot="1">
      <c r="A18" s="578" t="s">
        <v>169</v>
      </c>
      <c r="B18" s="579"/>
      <c r="C18" s="195">
        <f>613168616.04/1000</f>
        <v>613168.61604</v>
      </c>
      <c r="D18" s="196">
        <f>13810710782.74/1000000</f>
        <v>13810.71078274</v>
      </c>
    </row>
    <row r="19" spans="1:4" ht="23.25">
      <c r="A19" s="197"/>
      <c r="B19" s="198"/>
      <c r="C19" s="199"/>
      <c r="D19" s="200"/>
    </row>
    <row r="20" spans="1:4" ht="23.25">
      <c r="A20" s="197"/>
      <c r="B20" s="198" t="s">
        <v>170</v>
      </c>
      <c r="C20" s="199"/>
      <c r="D20" s="200"/>
    </row>
  </sheetData>
  <sheetProtection/>
  <mergeCells count="5">
    <mergeCell ref="A1:D1"/>
    <mergeCell ref="A2:D2"/>
    <mergeCell ref="A3:D3"/>
    <mergeCell ref="A16:B16"/>
    <mergeCell ref="A18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22"/>
  <sheetViews>
    <sheetView zoomScalePageLayoutView="0" workbookViewId="0" topLeftCell="A1">
      <selection activeCell="C8" sqref="C8"/>
    </sheetView>
  </sheetViews>
  <sheetFormatPr defaultColWidth="9.140625" defaultRowHeight="25.5" customHeight="1"/>
  <cols>
    <col min="1" max="1" width="6.28125" style="0" customWidth="1"/>
    <col min="2" max="2" width="26.421875" style="0" customWidth="1"/>
    <col min="4" max="4" width="11.8515625" style="0" customWidth="1"/>
    <col min="5" max="5" width="11.140625" style="0" customWidth="1"/>
    <col min="6" max="6" width="6.140625" style="0" customWidth="1"/>
    <col min="7" max="7" width="26.421875" style="0" customWidth="1"/>
    <col min="9" max="9" width="11.8515625" style="0" customWidth="1"/>
    <col min="10" max="10" width="15.00390625" style="0" customWidth="1"/>
  </cols>
  <sheetData>
    <row r="1" spans="1:10" ht="25.5" customHeight="1">
      <c r="A1" s="566" t="s">
        <v>107</v>
      </c>
      <c r="B1" s="566"/>
      <c r="C1" s="566"/>
      <c r="D1" s="566"/>
      <c r="E1" s="566"/>
      <c r="F1" s="566"/>
      <c r="G1" s="566"/>
      <c r="H1" s="566"/>
      <c r="I1" s="566"/>
      <c r="J1" s="566"/>
    </row>
    <row r="2" spans="1:10" ht="25.5" customHeight="1">
      <c r="A2" s="566" t="s">
        <v>108</v>
      </c>
      <c r="B2" s="566"/>
      <c r="C2" s="566"/>
      <c r="D2" s="566"/>
      <c r="E2" s="566"/>
      <c r="F2" s="566"/>
      <c r="G2" s="566"/>
      <c r="H2" s="566"/>
      <c r="I2" s="566"/>
      <c r="J2" s="566"/>
    </row>
    <row r="3" spans="1:10" ht="25.5" customHeight="1">
      <c r="A3" s="566" t="s">
        <v>171</v>
      </c>
      <c r="B3" s="566"/>
      <c r="C3" s="566"/>
      <c r="D3" s="566"/>
      <c r="E3" s="566"/>
      <c r="F3" s="566"/>
      <c r="G3" s="566"/>
      <c r="H3" s="566"/>
      <c r="I3" s="566"/>
      <c r="J3" s="566"/>
    </row>
    <row r="4" spans="1:10" ht="25.5" customHeight="1" thickBot="1">
      <c r="A4" s="154"/>
      <c r="B4" s="154"/>
      <c r="C4" s="154"/>
      <c r="D4" s="201"/>
      <c r="E4" s="202"/>
      <c r="F4" s="154"/>
      <c r="G4" s="154"/>
      <c r="H4" s="154"/>
      <c r="I4" s="202"/>
      <c r="J4" s="202"/>
    </row>
    <row r="5" spans="1:10" ht="25.5" customHeight="1" thickBot="1">
      <c r="A5" s="203" t="s">
        <v>2</v>
      </c>
      <c r="B5" s="555" t="s">
        <v>110</v>
      </c>
      <c r="C5" s="555"/>
      <c r="D5" s="555"/>
      <c r="E5" s="555"/>
      <c r="F5" s="203" t="s">
        <v>2</v>
      </c>
      <c r="G5" s="555" t="s">
        <v>111</v>
      </c>
      <c r="H5" s="555"/>
      <c r="I5" s="555"/>
      <c r="J5" s="555"/>
    </row>
    <row r="6" spans="1:10" ht="25.5" customHeight="1" thickBot="1">
      <c r="A6" s="204" t="s">
        <v>112</v>
      </c>
      <c r="B6" s="205" t="s">
        <v>4</v>
      </c>
      <c r="C6" s="206" t="s">
        <v>113</v>
      </c>
      <c r="D6" s="207" t="s">
        <v>162</v>
      </c>
      <c r="E6" s="207" t="s">
        <v>163</v>
      </c>
      <c r="F6" s="208" t="s">
        <v>112</v>
      </c>
      <c r="G6" s="209" t="s">
        <v>4</v>
      </c>
      <c r="H6" s="210" t="s">
        <v>113</v>
      </c>
      <c r="I6" s="211" t="s">
        <v>162</v>
      </c>
      <c r="J6" s="211" t="s">
        <v>163</v>
      </c>
    </row>
    <row r="7" spans="1:10" ht="25.5" customHeight="1">
      <c r="A7" s="212">
        <v>1</v>
      </c>
      <c r="B7" s="213" t="s">
        <v>123</v>
      </c>
      <c r="C7" s="214" t="s">
        <v>124</v>
      </c>
      <c r="D7" s="215">
        <f>16951330.7/1000</f>
        <v>16951.3307</v>
      </c>
      <c r="E7" s="216">
        <f>1394058198.31/1000000</f>
        <v>1394.0581983099999</v>
      </c>
      <c r="F7" s="217">
        <v>1</v>
      </c>
      <c r="G7" s="218" t="s">
        <v>118</v>
      </c>
      <c r="H7" s="219">
        <v>84138119</v>
      </c>
      <c r="I7" s="220">
        <f>214710.18/1000</f>
        <v>214.71017999999998</v>
      </c>
      <c r="J7" s="221">
        <f>632644011.01/1000000</f>
        <v>632.64401101</v>
      </c>
    </row>
    <row r="8" spans="1:10" ht="25.5" customHeight="1">
      <c r="A8" s="222">
        <v>2</v>
      </c>
      <c r="B8" s="223" t="s">
        <v>117</v>
      </c>
      <c r="C8" s="224">
        <v>44072999</v>
      </c>
      <c r="D8" s="225">
        <f>40722239.31/1000</f>
        <v>40722.239310000004</v>
      </c>
      <c r="E8" s="226">
        <f>368173348.89/1000000</f>
        <v>368.17334889</v>
      </c>
      <c r="F8" s="227">
        <v>2</v>
      </c>
      <c r="G8" s="228" t="s">
        <v>172</v>
      </c>
      <c r="H8" s="229">
        <v>84303100</v>
      </c>
      <c r="I8" s="230">
        <f>1245145/1000</f>
        <v>1245.145</v>
      </c>
      <c r="J8" s="231">
        <f>425494670.26/1000000</f>
        <v>425.49467025999996</v>
      </c>
    </row>
    <row r="9" spans="1:10" ht="25.5" customHeight="1">
      <c r="A9" s="222">
        <v>3</v>
      </c>
      <c r="B9" s="232" t="s">
        <v>121</v>
      </c>
      <c r="C9" s="233">
        <v>94036090</v>
      </c>
      <c r="D9" s="234">
        <f>58158823.76/1000</f>
        <v>58158.82376</v>
      </c>
      <c r="E9" s="226">
        <f>247805313.34/1000000</f>
        <v>247.80531334</v>
      </c>
      <c r="F9" s="227">
        <v>3</v>
      </c>
      <c r="G9" s="218" t="s">
        <v>120</v>
      </c>
      <c r="H9" s="235">
        <v>84384000</v>
      </c>
      <c r="I9" s="230">
        <f>207119/1000</f>
        <v>207.119</v>
      </c>
      <c r="J9" s="231">
        <f>264016620.36/1000000</f>
        <v>264.01662036</v>
      </c>
    </row>
    <row r="10" spans="1:10" ht="25.5" customHeight="1">
      <c r="A10" s="222">
        <v>4</v>
      </c>
      <c r="B10" s="236" t="s">
        <v>119</v>
      </c>
      <c r="C10" s="237">
        <v>12119099</v>
      </c>
      <c r="D10" s="234">
        <f>69094.6/1000</f>
        <v>69.0946</v>
      </c>
      <c r="E10" s="226">
        <f>101631032.15/1000000</f>
        <v>101.63103215000001</v>
      </c>
      <c r="F10" s="227">
        <v>4</v>
      </c>
      <c r="G10" s="218" t="s">
        <v>173</v>
      </c>
      <c r="H10" s="235">
        <v>87085099</v>
      </c>
      <c r="I10" s="230">
        <f>275532.8/1000</f>
        <v>275.5328</v>
      </c>
      <c r="J10" s="231">
        <f>242335717.85/1000000</f>
        <v>242.33571784999998</v>
      </c>
    </row>
    <row r="11" spans="1:10" ht="25.5" customHeight="1">
      <c r="A11" s="222">
        <v>5</v>
      </c>
      <c r="B11" s="223" t="s">
        <v>174</v>
      </c>
      <c r="C11" s="238" t="s">
        <v>175</v>
      </c>
      <c r="D11" s="239">
        <f>2854000/1000</f>
        <v>2854</v>
      </c>
      <c r="E11" s="226">
        <f>93371939.77/1000000</f>
        <v>93.37193977</v>
      </c>
      <c r="F11" s="227">
        <v>5</v>
      </c>
      <c r="G11" s="218" t="s">
        <v>176</v>
      </c>
      <c r="H11" s="235">
        <v>87032459</v>
      </c>
      <c r="I11" s="230">
        <f>184661/1000</f>
        <v>184.661</v>
      </c>
      <c r="J11" s="231">
        <f>235051340.62/1000000</f>
        <v>235.05134062</v>
      </c>
    </row>
    <row r="12" spans="1:10" ht="25.5" customHeight="1">
      <c r="A12" s="240">
        <v>6</v>
      </c>
      <c r="B12" s="236" t="s">
        <v>129</v>
      </c>
      <c r="C12" s="238" t="s">
        <v>177</v>
      </c>
      <c r="D12" s="239">
        <f>2609862.1/1000</f>
        <v>2609.8621000000003</v>
      </c>
      <c r="E12" s="226">
        <f>67555229.7/1000000</f>
        <v>67.5552297</v>
      </c>
      <c r="F12" s="227">
        <v>6</v>
      </c>
      <c r="G12" s="83" t="s">
        <v>178</v>
      </c>
      <c r="H12" s="235">
        <v>73081090</v>
      </c>
      <c r="I12" s="230">
        <f>1380750.53/1000</f>
        <v>1380.75053</v>
      </c>
      <c r="J12" s="231">
        <f>194720763.36/1000000</f>
        <v>194.72076336</v>
      </c>
    </row>
    <row r="13" spans="1:10" ht="25.5" customHeight="1">
      <c r="A13" s="222">
        <v>7</v>
      </c>
      <c r="B13" s="241" t="s">
        <v>179</v>
      </c>
      <c r="C13" s="242">
        <v>84264900</v>
      </c>
      <c r="D13" s="243">
        <f>203990/1000</f>
        <v>203.99</v>
      </c>
      <c r="E13" s="226">
        <f>38409995.23/1000000</f>
        <v>38.40999523</v>
      </c>
      <c r="F13" s="227">
        <v>7</v>
      </c>
      <c r="G13" s="218" t="s">
        <v>180</v>
      </c>
      <c r="H13" s="235">
        <v>85442039</v>
      </c>
      <c r="I13" s="230">
        <f>1278076/1000</f>
        <v>1278.076</v>
      </c>
      <c r="J13" s="231">
        <f>128609070.14/1000000</f>
        <v>128.60907014</v>
      </c>
    </row>
    <row r="14" spans="1:10" ht="25.5" customHeight="1">
      <c r="A14" s="240">
        <v>8</v>
      </c>
      <c r="B14" s="244" t="s">
        <v>133</v>
      </c>
      <c r="C14" s="245">
        <v>10081400</v>
      </c>
      <c r="D14" s="246">
        <f>2496685/1000</f>
        <v>2496.685</v>
      </c>
      <c r="E14" s="226">
        <f>36523863.14/1000000</f>
        <v>36.52386314</v>
      </c>
      <c r="F14" s="227">
        <v>8</v>
      </c>
      <c r="G14" s="218" t="s">
        <v>138</v>
      </c>
      <c r="H14" s="235">
        <v>11071000</v>
      </c>
      <c r="I14" s="230">
        <f>5869135/1000</f>
        <v>5869.135</v>
      </c>
      <c r="J14" s="231">
        <f>105179224/1000000</f>
        <v>105.179224</v>
      </c>
    </row>
    <row r="15" spans="1:10" ht="25.5" customHeight="1">
      <c r="A15" s="222">
        <v>9</v>
      </c>
      <c r="B15" s="247" t="s">
        <v>131</v>
      </c>
      <c r="C15" s="248" t="s">
        <v>181</v>
      </c>
      <c r="D15" s="246">
        <f>130584/1000</f>
        <v>130.584</v>
      </c>
      <c r="E15" s="226">
        <f>15850116.08/1000000</f>
        <v>15.85011608</v>
      </c>
      <c r="F15" s="227">
        <v>9</v>
      </c>
      <c r="G15" s="218" t="s">
        <v>182</v>
      </c>
      <c r="H15" s="235">
        <v>38085029</v>
      </c>
      <c r="I15" s="230">
        <f>4280/1000</f>
        <v>4.28</v>
      </c>
      <c r="J15" s="231">
        <f>94923323.15/1000000</f>
        <v>94.92332315</v>
      </c>
    </row>
    <row r="16" spans="1:10" ht="25.5" customHeight="1">
      <c r="A16" s="240">
        <v>10</v>
      </c>
      <c r="B16" s="247" t="s">
        <v>183</v>
      </c>
      <c r="C16" s="248" t="s">
        <v>184</v>
      </c>
      <c r="D16" s="246">
        <f>49379.99/1000</f>
        <v>49.37999</v>
      </c>
      <c r="E16" s="226">
        <f>10113396.07/1000000</f>
        <v>10.11339607</v>
      </c>
      <c r="F16" s="227">
        <v>10</v>
      </c>
      <c r="G16" s="218" t="s">
        <v>185</v>
      </c>
      <c r="H16" s="235">
        <v>85043119</v>
      </c>
      <c r="I16" s="230">
        <f>205199.8/1000</f>
        <v>205.19979999999998</v>
      </c>
      <c r="J16" s="231">
        <f>92585199.98/1000000</f>
        <v>92.58519998</v>
      </c>
    </row>
    <row r="17" spans="1:10" ht="25.5" customHeight="1" thickBot="1">
      <c r="A17" s="249"/>
      <c r="B17" s="250"/>
      <c r="C17" s="251"/>
      <c r="D17" s="252"/>
      <c r="E17" s="253"/>
      <c r="F17" s="254"/>
      <c r="G17" s="255"/>
      <c r="H17" s="256"/>
      <c r="I17" s="257"/>
      <c r="J17" s="257"/>
    </row>
    <row r="18" spans="1:10" ht="25.5" customHeight="1" thickBot="1">
      <c r="A18" s="556" t="s">
        <v>139</v>
      </c>
      <c r="B18" s="580"/>
      <c r="C18" s="581"/>
      <c r="D18" s="258">
        <f>SUM(D7:D17)</f>
        <v>124245.98946</v>
      </c>
      <c r="E18" s="259">
        <f>SUM(E7:E17)</f>
        <v>2373.4924326799996</v>
      </c>
      <c r="F18" s="582" t="s">
        <v>140</v>
      </c>
      <c r="G18" s="583"/>
      <c r="H18" s="584"/>
      <c r="I18" s="260">
        <f>SUM(I7:I17)</f>
        <v>10864.60931</v>
      </c>
      <c r="J18" s="261">
        <f>J7+J8+J9+J11+J10+J12+J13+J14+J15+J16</f>
        <v>2415.5599407300006</v>
      </c>
    </row>
    <row r="19" spans="1:10" ht="25.5" customHeight="1" thickBot="1">
      <c r="A19" s="262">
        <v>11</v>
      </c>
      <c r="B19" s="585" t="s">
        <v>106</v>
      </c>
      <c r="C19" s="586"/>
      <c r="D19" s="263">
        <f>D20-D18</f>
        <v>1316.0842499999999</v>
      </c>
      <c r="E19" s="264">
        <f>E20-E18</f>
        <v>83.55913285000042</v>
      </c>
      <c r="F19" s="265">
        <v>11</v>
      </c>
      <c r="G19" s="585" t="s">
        <v>106</v>
      </c>
      <c r="H19" s="586"/>
      <c r="I19" s="266">
        <f>I20-I18</f>
        <v>19325.680679999998</v>
      </c>
      <c r="J19" s="267">
        <f>J20-J18</f>
        <v>1460.7021433899995</v>
      </c>
    </row>
    <row r="20" spans="1:10" ht="25.5" customHeight="1" thickBot="1">
      <c r="A20" s="268"/>
      <c r="B20" s="269" t="s">
        <v>41</v>
      </c>
      <c r="C20" s="270"/>
      <c r="D20" s="258">
        <f>125562073.71/1000</f>
        <v>125562.07371</v>
      </c>
      <c r="E20" s="271">
        <f>2457051565.53/1000000</f>
        <v>2457.05156553</v>
      </c>
      <c r="F20" s="272"/>
      <c r="G20" s="156" t="s">
        <v>41</v>
      </c>
      <c r="H20" s="270"/>
      <c r="I20" s="273">
        <f>30190289.99/1000</f>
        <v>30190.289989999997</v>
      </c>
      <c r="J20" s="274">
        <f>3876262084.12/1000000</f>
        <v>3876.26208412</v>
      </c>
    </row>
    <row r="21" spans="1:10" ht="25.5" customHeight="1">
      <c r="A21" s="587" t="s">
        <v>186</v>
      </c>
      <c r="B21" s="587"/>
      <c r="C21" s="587"/>
      <c r="D21" s="587"/>
      <c r="E21" s="587"/>
      <c r="F21" s="587" t="s">
        <v>187</v>
      </c>
      <c r="G21" s="587"/>
      <c r="H21" s="587"/>
      <c r="I21" s="587"/>
      <c r="J21" s="587"/>
    </row>
    <row r="22" spans="1:10" ht="25.5" customHeight="1">
      <c r="A22" s="25"/>
      <c r="B22" s="275"/>
      <c r="C22" s="25"/>
      <c r="D22" s="276"/>
      <c r="E22" s="277"/>
      <c r="F22" s="25"/>
      <c r="G22" s="148"/>
      <c r="H22" s="25"/>
      <c r="I22" s="278"/>
      <c r="J22" s="277"/>
    </row>
  </sheetData>
  <sheetProtection/>
  <mergeCells count="11">
    <mergeCell ref="A1:J1"/>
    <mergeCell ref="A2:J2"/>
    <mergeCell ref="A3:J3"/>
    <mergeCell ref="B5:E5"/>
    <mergeCell ref="G5:J5"/>
    <mergeCell ref="A18:C18"/>
    <mergeCell ref="F18:H18"/>
    <mergeCell ref="B19:C19"/>
    <mergeCell ref="G19:H19"/>
    <mergeCell ref="A21:E21"/>
    <mergeCell ref="F21:J21"/>
  </mergeCells>
  <printOptions/>
  <pageMargins left="0.38" right="0.25" top="0.49" bottom="0.21" header="0.3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301707</dc:creator>
  <cp:keywords/>
  <dc:description/>
  <cp:lastModifiedBy>Manop Wongsanprasert</cp:lastModifiedBy>
  <cp:lastPrinted>2017-02-21T02:13:18Z</cp:lastPrinted>
  <dcterms:created xsi:type="dcterms:W3CDTF">2014-11-06T05:25:38Z</dcterms:created>
  <dcterms:modified xsi:type="dcterms:W3CDTF">2017-05-25T04:04:57Z</dcterms:modified>
  <cp:category/>
  <cp:version/>
  <cp:contentType/>
  <cp:contentStatus/>
</cp:coreProperties>
</file>